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TRIAL BALANCE\"/>
    </mc:Choice>
  </mc:AlternateContent>
  <bookViews>
    <workbookView xWindow="0" yWindow="0" windowWidth="20730" windowHeight="8610" tabRatio="879"/>
  </bookViews>
  <sheets>
    <sheet name="FC3SGE" sheetId="6" r:id="rId1"/>
    <sheet name="FC3SFP" sheetId="7" r:id="rId2"/>
    <sheet name="FC3CSFP" sheetId="16" r:id="rId3"/>
    <sheet name="FC3DIS" sheetId="8" r:id="rId4"/>
    <sheet name="FC3CIS" sheetId="15" r:id="rId5"/>
    <sheet name="tb control" sheetId="4" state="hidden" r:id="rId6"/>
    <sheet name="FC3-Pre TB 2024" sheetId="22" r:id="rId7"/>
    <sheet name="FC3-Post TB 2024" sheetId="21" r:id="rId8"/>
    <sheet name="Restated FC3-Pre TB" sheetId="23" r:id="rId9"/>
    <sheet name="Restated FC3-Post TB " sheetId="2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2" hidden="1">FC3CSFP!$G$11:$L$48</definedName>
    <definedName name="_xlnm._FilterDatabase" localSheetId="3" hidden="1">FC3DIS!$L$12:$N$234</definedName>
    <definedName name="_xlnm._FilterDatabase" localSheetId="7" hidden="1">'FC3-Post TB 2024'!$C$9:$O$252</definedName>
    <definedName name="_xlnm._FilterDatabase" localSheetId="6" hidden="1">'FC3-Pre TB 2024'!$A$9:$AC$258</definedName>
    <definedName name="_xlnm._FilterDatabase" localSheetId="1" hidden="1">FC3SFP!$A$6:$WVO$220</definedName>
    <definedName name="_xlnm._FilterDatabase" localSheetId="0" hidden="1">FC3SGE!$I$12:$M$15</definedName>
    <definedName name="_xlnm._FilterDatabase" localSheetId="9" hidden="1">'Restated FC3-Post TB '!$C$9:$O$252</definedName>
    <definedName name="_xlnm._FilterDatabase" localSheetId="8" hidden="1">'Restated FC3-Pre TB'!$A$9:$AG$257</definedName>
    <definedName name="_xlnm._FilterDatabase" localSheetId="5" hidden="1">'tb control'!$A$9:$J$253</definedName>
    <definedName name="ARMM" localSheetId="7">#REF!</definedName>
    <definedName name="ARMM" localSheetId="6">#REF!</definedName>
    <definedName name="ARMM" localSheetId="9">#REF!</definedName>
    <definedName name="ARMM" localSheetId="8">#REF!</definedName>
    <definedName name="ARMM">#REF!</definedName>
    <definedName name="CAR" localSheetId="7">#REF!</definedName>
    <definedName name="CAR" localSheetId="6">#REF!</definedName>
    <definedName name="CAR" localSheetId="9">#REF!</definedName>
    <definedName name="CAR" localSheetId="8">#REF!</definedName>
    <definedName name="CAR">#REF!</definedName>
    <definedName name="CARAGA" localSheetId="7">#REF!</definedName>
    <definedName name="CARAGA" localSheetId="6">#REF!</definedName>
    <definedName name="CARAGA" localSheetId="9">#REF!</definedName>
    <definedName name="CARAGA" localSheetId="8">#REF!</definedName>
    <definedName name="CARAGA">#REF!</definedName>
    <definedName name="CO" localSheetId="7">#REF!</definedName>
    <definedName name="CO" localSheetId="6">#REF!</definedName>
    <definedName name="CO" localSheetId="9">#REF!</definedName>
    <definedName name="CO" localSheetId="8">#REF!</definedName>
    <definedName name="CO">#REF!</definedName>
    <definedName name="DOSE" localSheetId="7">#REF!</definedName>
    <definedName name="DOSE" localSheetId="6">#REF!</definedName>
    <definedName name="DOSE" localSheetId="9">#REF!</definedName>
    <definedName name="DOSE" localSheetId="8">#REF!</definedName>
    <definedName name="DOSE">#REF!</definedName>
    <definedName name="FIVE" localSheetId="7">#REF!</definedName>
    <definedName name="FIVE" localSheetId="6">#REF!</definedName>
    <definedName name="FIVE" localSheetId="9">#REF!</definedName>
    <definedName name="FIVE" localSheetId="8">#REF!</definedName>
    <definedName name="FIVE">#REF!</definedName>
    <definedName name="FOUR" localSheetId="7">#REF!</definedName>
    <definedName name="FOUR" localSheetId="6">#REF!</definedName>
    <definedName name="FOUR" localSheetId="9">#REF!</definedName>
    <definedName name="FOUR" localSheetId="8">#REF!</definedName>
    <definedName name="FOUR">#REF!</definedName>
    <definedName name="NCR" localSheetId="7">#REF!</definedName>
    <definedName name="NCR" localSheetId="6">#REF!</definedName>
    <definedName name="NCR" localSheetId="9">#REF!</definedName>
    <definedName name="NCR" localSheetId="8">#REF!</definedName>
    <definedName name="NCR">#REF!</definedName>
    <definedName name="NINE" localSheetId="7">#REF!</definedName>
    <definedName name="NINE" localSheetId="6">#REF!</definedName>
    <definedName name="NINE" localSheetId="9">#REF!</definedName>
    <definedName name="NINE" localSheetId="8">#REF!</definedName>
    <definedName name="NINE">#REF!</definedName>
    <definedName name="ONE" localSheetId="7">#REF!</definedName>
    <definedName name="ONE" localSheetId="6">#REF!</definedName>
    <definedName name="ONE" localSheetId="9">#REF!</definedName>
    <definedName name="ONE" localSheetId="8">#REF!</definedName>
    <definedName name="ONE">#REF!</definedName>
    <definedName name="ONSE" localSheetId="7">#REF!</definedName>
    <definedName name="ONSE" localSheetId="6">#REF!</definedName>
    <definedName name="ONSE" localSheetId="9">#REF!</definedName>
    <definedName name="ONSE" localSheetId="8">#REF!</definedName>
    <definedName name="ONSE">#REF!</definedName>
    <definedName name="OTSO" localSheetId="7">#REF!</definedName>
    <definedName name="OTSO" localSheetId="6">#REF!</definedName>
    <definedName name="OTSO" localSheetId="9">#REF!</definedName>
    <definedName name="OTSO" localSheetId="8">#REF!</definedName>
    <definedName name="OTSO">#REF!</definedName>
    <definedName name="_xlnm.Print_Area" localSheetId="4">FC3CIS!$A$1:$H$39</definedName>
    <definedName name="_xlnm.Print_Area" localSheetId="2">FC3CSFP!$A$1:$K$57</definedName>
    <definedName name="_xlnm.Print_Area" localSheetId="3">FC3DIS!$A$1:$L$238</definedName>
    <definedName name="_xlnm.Print_Area" localSheetId="7">'FC3-Post TB 2024'!$A$1:$E$260</definedName>
    <definedName name="_xlnm.Print_Area" localSheetId="6">'FC3-Pre TB 2024'!$A$1:$E$262</definedName>
    <definedName name="_xlnm.Print_Area" localSheetId="1">FC3SFP!$A$1:$M$230</definedName>
    <definedName name="_xlnm.Print_Area" localSheetId="0">FC3SGE!$A$1:$O$33</definedName>
    <definedName name="_xlnm.Print_Area" localSheetId="9">'Restated FC3-Post TB '!$A$1:$E$260</definedName>
    <definedName name="_xlnm.Print_Area" localSheetId="8">'Restated FC3-Pre TB'!$A$1:$I$261</definedName>
    <definedName name="_xlnm.Print_Area" localSheetId="5">'tb control'!$A$1:$E$257</definedName>
    <definedName name="_xlnm.Print_Titles" localSheetId="7">'FC3-Post TB 2024'!$7:$9</definedName>
    <definedName name="_xlnm.Print_Titles" localSheetId="6">'FC3-Pre TB 2024'!$7:$9</definedName>
    <definedName name="_xlnm.Print_Titles" localSheetId="9">'Restated FC3-Post TB '!$7:$9</definedName>
    <definedName name="_xlnm.Print_Titles" localSheetId="8">'Restated FC3-Pre TB'!$7:$9</definedName>
    <definedName name="_xlnm.Print_Titles" localSheetId="5">'tb control'!$7:$9</definedName>
    <definedName name="ROCO" localSheetId="7">#REF!</definedName>
    <definedName name="ROCO" localSheetId="6">#REF!</definedName>
    <definedName name="ROCO" localSheetId="9">#REF!</definedName>
    <definedName name="ROCO" localSheetId="8">#REF!</definedName>
    <definedName name="ROCO">#REF!</definedName>
    <definedName name="SEVEN" localSheetId="7">#REF!</definedName>
    <definedName name="SEVEN" localSheetId="6">#REF!</definedName>
    <definedName name="SEVEN" localSheetId="9">#REF!</definedName>
    <definedName name="SEVEN" localSheetId="8">#REF!</definedName>
    <definedName name="SEVEN">#REF!</definedName>
    <definedName name="SIX" localSheetId="7">#REF!</definedName>
    <definedName name="SIX" localSheetId="6">#REF!</definedName>
    <definedName name="SIX" localSheetId="9">#REF!</definedName>
    <definedName name="SIX" localSheetId="8">#REF!</definedName>
    <definedName name="SIX">#REF!</definedName>
    <definedName name="TEN" localSheetId="7">#REF!</definedName>
    <definedName name="TEN" localSheetId="6">#REF!</definedName>
    <definedName name="TEN" localSheetId="9">#REF!</definedName>
    <definedName name="TEN" localSheetId="8">#REF!</definedName>
    <definedName name="TEN">#REF!</definedName>
    <definedName name="THREE" localSheetId="7">#REF!</definedName>
    <definedName name="THREE" localSheetId="6">#REF!</definedName>
    <definedName name="THREE" localSheetId="9">#REF!</definedName>
    <definedName name="THREE" localSheetId="8">#REF!</definedName>
    <definedName name="THREE">#REF!</definedName>
    <definedName name="TWO" localSheetId="7">#REF!</definedName>
    <definedName name="TWO" localSheetId="6">#REF!</definedName>
    <definedName name="TWO" localSheetId="9">#REF!</definedName>
    <definedName name="TWO" localSheetId="8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D11" i="4" l="1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D46" i="4"/>
  <c r="E46" i="4"/>
  <c r="D47" i="4"/>
  <c r="E47" i="4"/>
  <c r="D48" i="4"/>
  <c r="E48" i="4"/>
  <c r="D49" i="4"/>
  <c r="E49" i="4"/>
  <c r="D50" i="4"/>
  <c r="E50" i="4"/>
  <c r="D51" i="4"/>
  <c r="E51" i="4"/>
  <c r="D52" i="4"/>
  <c r="E52" i="4"/>
  <c r="D53" i="4"/>
  <c r="E53" i="4"/>
  <c r="D54" i="4"/>
  <c r="E54" i="4"/>
  <c r="D55" i="4"/>
  <c r="E55" i="4"/>
  <c r="D56" i="4"/>
  <c r="E56" i="4"/>
  <c r="D57" i="4"/>
  <c r="E57" i="4"/>
  <c r="D58" i="4"/>
  <c r="E58" i="4"/>
  <c r="D59" i="4"/>
  <c r="E59" i="4"/>
  <c r="D60" i="4"/>
  <c r="E60" i="4"/>
  <c r="D61" i="4"/>
  <c r="E61" i="4"/>
  <c r="D62" i="4"/>
  <c r="E62" i="4"/>
  <c r="D63" i="4"/>
  <c r="E63" i="4"/>
  <c r="D64" i="4"/>
  <c r="E64" i="4"/>
  <c r="D65" i="4"/>
  <c r="E65" i="4"/>
  <c r="D66" i="4"/>
  <c r="E66" i="4"/>
  <c r="D67" i="4"/>
  <c r="E67" i="4"/>
  <c r="D68" i="4"/>
  <c r="E68" i="4"/>
  <c r="D69" i="4"/>
  <c r="E69" i="4"/>
  <c r="D70" i="4"/>
  <c r="E70" i="4"/>
  <c r="D71" i="4"/>
  <c r="E71" i="4"/>
  <c r="D72" i="4"/>
  <c r="E72" i="4"/>
  <c r="D73" i="4"/>
  <c r="E73" i="4"/>
  <c r="D74" i="4"/>
  <c r="E74" i="4"/>
  <c r="D75" i="4"/>
  <c r="E75" i="4"/>
  <c r="D76" i="4"/>
  <c r="E76" i="4"/>
  <c r="D77" i="4"/>
  <c r="E77" i="4"/>
  <c r="D78" i="4"/>
  <c r="E78" i="4"/>
  <c r="D79" i="4"/>
  <c r="E79" i="4"/>
  <c r="D80" i="4"/>
  <c r="E80" i="4"/>
  <c r="D81" i="4"/>
  <c r="E81" i="4"/>
  <c r="D82" i="4"/>
  <c r="E82" i="4"/>
  <c r="D83" i="4"/>
  <c r="E83" i="4"/>
  <c r="D84" i="4"/>
  <c r="E84" i="4"/>
  <c r="D85" i="4"/>
  <c r="E85" i="4"/>
  <c r="D86" i="4"/>
  <c r="E86" i="4"/>
  <c r="D87" i="4"/>
  <c r="E87" i="4"/>
  <c r="D88" i="4"/>
  <c r="E88" i="4"/>
  <c r="D89" i="4"/>
  <c r="E89" i="4"/>
  <c r="D90" i="4"/>
  <c r="E90" i="4"/>
  <c r="D91" i="4"/>
  <c r="E91" i="4"/>
  <c r="D92" i="4"/>
  <c r="E92" i="4"/>
  <c r="D93" i="4"/>
  <c r="E93" i="4"/>
  <c r="D94" i="4"/>
  <c r="E94" i="4"/>
  <c r="D95" i="4"/>
  <c r="E95" i="4"/>
  <c r="D96" i="4"/>
  <c r="E96" i="4"/>
  <c r="D97" i="4"/>
  <c r="E97" i="4"/>
  <c r="D98" i="4"/>
  <c r="E98" i="4"/>
  <c r="D99" i="4"/>
  <c r="E99" i="4"/>
  <c r="D100" i="4"/>
  <c r="E100" i="4"/>
  <c r="D101" i="4"/>
  <c r="E101" i="4"/>
  <c r="D102" i="4"/>
  <c r="E102" i="4"/>
  <c r="D103" i="4"/>
  <c r="E103" i="4"/>
  <c r="D104" i="4"/>
  <c r="E104" i="4"/>
  <c r="D105" i="4"/>
  <c r="E105" i="4"/>
  <c r="D106" i="4"/>
  <c r="E106" i="4"/>
  <c r="D107" i="4"/>
  <c r="E107" i="4"/>
  <c r="D108" i="4"/>
  <c r="E108" i="4"/>
  <c r="D109" i="4"/>
  <c r="E109" i="4"/>
  <c r="D110" i="4"/>
  <c r="E110" i="4"/>
  <c r="D111" i="4"/>
  <c r="E111" i="4"/>
  <c r="D112" i="4"/>
  <c r="E112" i="4"/>
  <c r="D113" i="4"/>
  <c r="E113" i="4"/>
  <c r="D114" i="4"/>
  <c r="E114" i="4"/>
  <c r="D115" i="4"/>
  <c r="E115" i="4"/>
  <c r="D116" i="4"/>
  <c r="E116" i="4"/>
  <c r="D117" i="4"/>
  <c r="E117" i="4"/>
  <c r="D118" i="4"/>
  <c r="E118" i="4"/>
  <c r="D119" i="4"/>
  <c r="E119" i="4"/>
  <c r="D120" i="4"/>
  <c r="E120" i="4"/>
  <c r="D121" i="4"/>
  <c r="E121" i="4"/>
  <c r="D122" i="4"/>
  <c r="E122" i="4"/>
  <c r="D123" i="4"/>
  <c r="E123" i="4"/>
  <c r="D124" i="4"/>
  <c r="E124" i="4"/>
  <c r="D125" i="4"/>
  <c r="E125" i="4"/>
  <c r="D126" i="4"/>
  <c r="E126" i="4"/>
  <c r="D127" i="4"/>
  <c r="E127" i="4"/>
  <c r="D128" i="4"/>
  <c r="E128" i="4"/>
  <c r="D129" i="4"/>
  <c r="E129" i="4"/>
  <c r="D130" i="4"/>
  <c r="E130" i="4"/>
  <c r="D131" i="4"/>
  <c r="E131" i="4"/>
  <c r="D132" i="4"/>
  <c r="E132" i="4"/>
  <c r="D133" i="4"/>
  <c r="E133" i="4"/>
  <c r="D134" i="4"/>
  <c r="E134" i="4"/>
  <c r="D135" i="4"/>
  <c r="E135" i="4"/>
  <c r="D136" i="4"/>
  <c r="E136" i="4"/>
  <c r="D137" i="4"/>
  <c r="E137" i="4"/>
  <c r="D138" i="4"/>
  <c r="E138" i="4"/>
  <c r="D139" i="4"/>
  <c r="E139" i="4"/>
  <c r="D140" i="4"/>
  <c r="E140" i="4"/>
  <c r="D141" i="4"/>
  <c r="E141" i="4"/>
  <c r="D142" i="4"/>
  <c r="E142" i="4"/>
  <c r="D143" i="4"/>
  <c r="E143" i="4"/>
  <c r="D144" i="4"/>
  <c r="E144" i="4"/>
  <c r="D145" i="4"/>
  <c r="E145" i="4"/>
  <c r="D146" i="4"/>
  <c r="E146" i="4"/>
  <c r="D147" i="4"/>
  <c r="E147" i="4"/>
  <c r="D148" i="4"/>
  <c r="E148" i="4"/>
  <c r="D149" i="4"/>
  <c r="E149" i="4"/>
  <c r="D150" i="4"/>
  <c r="E150" i="4"/>
  <c r="D151" i="4"/>
  <c r="E151" i="4"/>
  <c r="D152" i="4"/>
  <c r="E152" i="4"/>
  <c r="D153" i="4"/>
  <c r="E153" i="4"/>
  <c r="D154" i="4"/>
  <c r="E154" i="4"/>
  <c r="D155" i="4"/>
  <c r="E155" i="4"/>
  <c r="D156" i="4"/>
  <c r="E156" i="4"/>
  <c r="D157" i="4"/>
  <c r="E157" i="4"/>
  <c r="D158" i="4"/>
  <c r="E158" i="4"/>
  <c r="D159" i="4"/>
  <c r="E159" i="4"/>
  <c r="D160" i="4"/>
  <c r="E160" i="4"/>
  <c r="D161" i="4"/>
  <c r="E161" i="4"/>
  <c r="D162" i="4"/>
  <c r="E162" i="4"/>
  <c r="D163" i="4"/>
  <c r="E163" i="4"/>
  <c r="D164" i="4"/>
  <c r="E164" i="4"/>
  <c r="D165" i="4"/>
  <c r="E165" i="4"/>
  <c r="D166" i="4"/>
  <c r="E166" i="4"/>
  <c r="D167" i="4"/>
  <c r="E167" i="4"/>
  <c r="D168" i="4"/>
  <c r="E168" i="4"/>
  <c r="D169" i="4"/>
  <c r="E169" i="4"/>
  <c r="D170" i="4"/>
  <c r="E170" i="4"/>
  <c r="D171" i="4"/>
  <c r="E171" i="4"/>
  <c r="D172" i="4"/>
  <c r="E172" i="4"/>
  <c r="D173" i="4"/>
  <c r="E173" i="4"/>
  <c r="D174" i="4"/>
  <c r="E174" i="4"/>
  <c r="D175" i="4"/>
  <c r="E175" i="4"/>
  <c r="D176" i="4"/>
  <c r="E176" i="4"/>
  <c r="D177" i="4"/>
  <c r="E177" i="4"/>
  <c r="D178" i="4"/>
  <c r="E178" i="4"/>
  <c r="D179" i="4"/>
  <c r="E179" i="4"/>
  <c r="D180" i="4"/>
  <c r="E180" i="4"/>
  <c r="D181" i="4"/>
  <c r="E181" i="4"/>
  <c r="D182" i="4"/>
  <c r="E182" i="4"/>
  <c r="D183" i="4"/>
  <c r="E183" i="4"/>
  <c r="D184" i="4"/>
  <c r="E184" i="4"/>
  <c r="D185" i="4"/>
  <c r="E185" i="4"/>
  <c r="D186" i="4"/>
  <c r="E186" i="4"/>
  <c r="D187" i="4"/>
  <c r="E187" i="4"/>
  <c r="D188" i="4"/>
  <c r="E188" i="4"/>
  <c r="D189" i="4"/>
  <c r="E189" i="4"/>
  <c r="D190" i="4"/>
  <c r="E190" i="4"/>
  <c r="D191" i="4"/>
  <c r="E191" i="4"/>
  <c r="D192" i="4"/>
  <c r="E192" i="4"/>
  <c r="D193" i="4"/>
  <c r="E193" i="4"/>
  <c r="D194" i="4"/>
  <c r="E194" i="4"/>
  <c r="D195" i="4"/>
  <c r="E195" i="4"/>
  <c r="D196" i="4"/>
  <c r="E196" i="4"/>
  <c r="D197" i="4"/>
  <c r="E197" i="4"/>
  <c r="D198" i="4"/>
  <c r="E198" i="4"/>
  <c r="D199" i="4"/>
  <c r="E199" i="4"/>
  <c r="D200" i="4"/>
  <c r="E200" i="4"/>
  <c r="D201" i="4"/>
  <c r="E201" i="4"/>
  <c r="D202" i="4"/>
  <c r="E202" i="4"/>
  <c r="D203" i="4"/>
  <c r="E203" i="4"/>
  <c r="D204" i="4"/>
  <c r="E204" i="4"/>
  <c r="D205" i="4"/>
  <c r="E205" i="4"/>
  <c r="D206" i="4"/>
  <c r="E206" i="4"/>
  <c r="D207" i="4"/>
  <c r="E207" i="4"/>
  <c r="D208" i="4"/>
  <c r="E208" i="4"/>
  <c r="D209" i="4"/>
  <c r="E209" i="4"/>
  <c r="D210" i="4"/>
  <c r="E210" i="4"/>
  <c r="D211" i="4"/>
  <c r="E211" i="4"/>
  <c r="D212" i="4"/>
  <c r="E212" i="4"/>
  <c r="D213" i="4"/>
  <c r="E213" i="4"/>
  <c r="D214" i="4"/>
  <c r="E214" i="4"/>
  <c r="D215" i="4"/>
  <c r="E215" i="4"/>
  <c r="D216" i="4"/>
  <c r="E216" i="4"/>
  <c r="D217" i="4"/>
  <c r="E217" i="4"/>
  <c r="D218" i="4"/>
  <c r="E218" i="4"/>
  <c r="D219" i="4"/>
  <c r="E219" i="4"/>
  <c r="D220" i="4"/>
  <c r="E220" i="4"/>
  <c r="D221" i="4"/>
  <c r="E221" i="4"/>
  <c r="D222" i="4"/>
  <c r="E222" i="4"/>
  <c r="D223" i="4"/>
  <c r="E223" i="4"/>
  <c r="D224" i="4"/>
  <c r="E224" i="4"/>
  <c r="D225" i="4"/>
  <c r="E225" i="4"/>
  <c r="D226" i="4"/>
  <c r="E226" i="4"/>
  <c r="D227" i="4"/>
  <c r="E227" i="4"/>
  <c r="D228" i="4"/>
  <c r="E228" i="4"/>
  <c r="D229" i="4"/>
  <c r="E229" i="4"/>
  <c r="D230" i="4"/>
  <c r="E230" i="4"/>
  <c r="D231" i="4"/>
  <c r="E231" i="4"/>
  <c r="D232" i="4"/>
  <c r="E232" i="4"/>
  <c r="D233" i="4"/>
  <c r="E233" i="4"/>
  <c r="D234" i="4"/>
  <c r="E234" i="4"/>
  <c r="D235" i="4"/>
  <c r="E235" i="4"/>
  <c r="D236" i="4"/>
  <c r="E236" i="4"/>
  <c r="D237" i="4"/>
  <c r="E237" i="4"/>
  <c r="D238" i="4"/>
  <c r="E238" i="4"/>
  <c r="D239" i="4"/>
  <c r="E239" i="4"/>
  <c r="D240" i="4"/>
  <c r="E240" i="4"/>
  <c r="D241" i="4"/>
  <c r="E241" i="4"/>
  <c r="D242" i="4"/>
  <c r="E242" i="4"/>
  <c r="D243" i="4"/>
  <c r="E243" i="4"/>
  <c r="D244" i="4"/>
  <c r="E244" i="4"/>
  <c r="D245" i="4"/>
  <c r="E245" i="4"/>
  <c r="D246" i="4"/>
  <c r="E246" i="4"/>
  <c r="D247" i="4"/>
  <c r="E247" i="4"/>
  <c r="D248" i="4"/>
  <c r="E248" i="4"/>
  <c r="E10" i="4"/>
  <c r="D10" i="4"/>
  <c r="E261" i="21" l="1"/>
  <c r="D261" i="21"/>
  <c r="E258" i="4"/>
  <c r="D258" i="4"/>
  <c r="D113" i="21" l="1"/>
  <c r="E113" i="21"/>
  <c r="D114" i="21"/>
  <c r="E114" i="21"/>
  <c r="D115" i="21"/>
  <c r="E115" i="21"/>
  <c r="D116" i="21"/>
  <c r="E116" i="21"/>
  <c r="D117" i="21"/>
  <c r="E117" i="21"/>
  <c r="D118" i="21"/>
  <c r="E118" i="21"/>
  <c r="D119" i="21"/>
  <c r="E119" i="21"/>
  <c r="D120" i="21"/>
  <c r="E120" i="21"/>
  <c r="D121" i="21"/>
  <c r="E121" i="21"/>
  <c r="D122" i="21"/>
  <c r="E122" i="21"/>
  <c r="D123" i="21"/>
  <c r="E123" i="21"/>
  <c r="D124" i="21"/>
  <c r="E124" i="21"/>
  <c r="D125" i="21"/>
  <c r="E125" i="21"/>
  <c r="D126" i="21"/>
  <c r="E126" i="21"/>
  <c r="D127" i="21"/>
  <c r="E127" i="21"/>
  <c r="D128" i="21"/>
  <c r="E128" i="21"/>
  <c r="D129" i="21"/>
  <c r="E129" i="21"/>
  <c r="D130" i="21"/>
  <c r="E130" i="21"/>
  <c r="D131" i="21"/>
  <c r="E131" i="21"/>
  <c r="D132" i="21"/>
  <c r="E132" i="21"/>
  <c r="D133" i="21"/>
  <c r="E133" i="21"/>
  <c r="D134" i="21"/>
  <c r="E134" i="21"/>
  <c r="D135" i="21"/>
  <c r="E135" i="21"/>
  <c r="D136" i="21"/>
  <c r="E136" i="21"/>
  <c r="D137" i="21"/>
  <c r="E137" i="21"/>
  <c r="D138" i="21"/>
  <c r="E138" i="21"/>
  <c r="D139" i="21"/>
  <c r="E139" i="21"/>
  <c r="D140" i="21"/>
  <c r="E140" i="21"/>
  <c r="D141" i="21"/>
  <c r="E141" i="21"/>
  <c r="D142" i="21"/>
  <c r="E142" i="21"/>
  <c r="D143" i="21"/>
  <c r="E143" i="21"/>
  <c r="D144" i="21"/>
  <c r="E144" i="21"/>
  <c r="D145" i="21"/>
  <c r="E145" i="21"/>
  <c r="D146" i="21"/>
  <c r="E146" i="21"/>
  <c r="D147" i="21"/>
  <c r="E147" i="21"/>
  <c r="D148" i="21"/>
  <c r="E148" i="21"/>
  <c r="D149" i="21"/>
  <c r="E149" i="21"/>
  <c r="D150" i="21"/>
  <c r="E150" i="21"/>
  <c r="D151" i="21"/>
  <c r="E151" i="21"/>
  <c r="D152" i="21"/>
  <c r="E152" i="21"/>
  <c r="D153" i="21"/>
  <c r="E153" i="21"/>
  <c r="D154" i="21"/>
  <c r="E154" i="21"/>
  <c r="D155" i="21"/>
  <c r="E155" i="21"/>
  <c r="D156" i="21"/>
  <c r="E156" i="21"/>
  <c r="D157" i="21"/>
  <c r="E157" i="21"/>
  <c r="D158" i="21"/>
  <c r="E158" i="21"/>
  <c r="D159" i="21"/>
  <c r="E159" i="21"/>
  <c r="D160" i="21"/>
  <c r="E160" i="21"/>
  <c r="D161" i="21"/>
  <c r="E161" i="21"/>
  <c r="D162" i="21"/>
  <c r="E162" i="21"/>
  <c r="D163" i="21"/>
  <c r="E163" i="21"/>
  <c r="D164" i="21"/>
  <c r="E164" i="21"/>
  <c r="D165" i="21"/>
  <c r="E165" i="21"/>
  <c r="D166" i="21"/>
  <c r="E166" i="21"/>
  <c r="D167" i="21"/>
  <c r="E167" i="21"/>
  <c r="D168" i="21"/>
  <c r="E168" i="21"/>
  <c r="D169" i="21"/>
  <c r="E169" i="21"/>
  <c r="D170" i="21"/>
  <c r="E170" i="21"/>
  <c r="D171" i="21"/>
  <c r="E171" i="21"/>
  <c r="D172" i="21"/>
  <c r="E172" i="21"/>
  <c r="D173" i="21"/>
  <c r="E173" i="21"/>
  <c r="D174" i="21"/>
  <c r="E174" i="21"/>
  <c r="D175" i="21"/>
  <c r="E175" i="21"/>
  <c r="D176" i="21"/>
  <c r="E176" i="21"/>
  <c r="D177" i="21"/>
  <c r="E177" i="21"/>
  <c r="D178" i="21"/>
  <c r="E178" i="21"/>
  <c r="D179" i="21"/>
  <c r="E179" i="21"/>
  <c r="D180" i="21"/>
  <c r="E180" i="21"/>
  <c r="D181" i="21"/>
  <c r="E181" i="21"/>
  <c r="D182" i="21"/>
  <c r="E182" i="21"/>
  <c r="D183" i="21"/>
  <c r="E183" i="21"/>
  <c r="D184" i="21"/>
  <c r="E184" i="21"/>
  <c r="D185" i="21"/>
  <c r="E185" i="21"/>
  <c r="D186" i="21"/>
  <c r="E186" i="21"/>
  <c r="D187" i="21"/>
  <c r="E187" i="21"/>
  <c r="D188" i="21"/>
  <c r="E188" i="21"/>
  <c r="D189" i="21"/>
  <c r="E189" i="21"/>
  <c r="D190" i="21"/>
  <c r="E190" i="21"/>
  <c r="D191" i="21"/>
  <c r="E191" i="21"/>
  <c r="D192" i="21"/>
  <c r="E192" i="21"/>
  <c r="D193" i="21"/>
  <c r="E193" i="21"/>
  <c r="D194" i="21"/>
  <c r="E194" i="21"/>
  <c r="D195" i="21"/>
  <c r="E195" i="21"/>
  <c r="D196" i="21"/>
  <c r="E196" i="21"/>
  <c r="D197" i="21"/>
  <c r="E197" i="21"/>
  <c r="D198" i="21"/>
  <c r="E198" i="21"/>
  <c r="D199" i="21"/>
  <c r="E199" i="21"/>
  <c r="D200" i="21"/>
  <c r="E200" i="21"/>
  <c r="D201" i="21"/>
  <c r="E201" i="21"/>
  <c r="D202" i="21"/>
  <c r="E202" i="21"/>
  <c r="D203" i="21"/>
  <c r="E203" i="21"/>
  <c r="D204" i="21"/>
  <c r="E204" i="21"/>
  <c r="D205" i="21"/>
  <c r="E205" i="21"/>
  <c r="D206" i="21"/>
  <c r="E206" i="21"/>
  <c r="D207" i="21"/>
  <c r="E207" i="21"/>
  <c r="D208" i="21"/>
  <c r="E208" i="21"/>
  <c r="D209" i="21"/>
  <c r="E209" i="21"/>
  <c r="D210" i="21"/>
  <c r="E210" i="21"/>
  <c r="D211" i="21"/>
  <c r="E211" i="21"/>
  <c r="D212" i="21"/>
  <c r="E212" i="21"/>
  <c r="D213" i="21"/>
  <c r="E213" i="21"/>
  <c r="D214" i="21"/>
  <c r="E214" i="21"/>
  <c r="D215" i="21"/>
  <c r="E215" i="21"/>
  <c r="D216" i="21"/>
  <c r="E216" i="21"/>
  <c r="D217" i="21"/>
  <c r="E217" i="21"/>
  <c r="D218" i="21"/>
  <c r="E218" i="21"/>
  <c r="D219" i="21"/>
  <c r="E219" i="21"/>
  <c r="D220" i="21"/>
  <c r="E220" i="21"/>
  <c r="D221" i="21"/>
  <c r="E221" i="21"/>
  <c r="D222" i="21"/>
  <c r="E222" i="21"/>
  <c r="D223" i="21"/>
  <c r="E223" i="21"/>
  <c r="D224" i="21"/>
  <c r="E224" i="21"/>
  <c r="D225" i="21"/>
  <c r="E225" i="21"/>
  <c r="D226" i="21"/>
  <c r="E226" i="21"/>
  <c r="D227" i="21"/>
  <c r="E227" i="21"/>
  <c r="D228" i="21"/>
  <c r="E228" i="21"/>
  <c r="D229" i="21"/>
  <c r="E229" i="21"/>
  <c r="D230" i="21"/>
  <c r="E230" i="21"/>
  <c r="D231" i="21"/>
  <c r="E231" i="21"/>
  <c r="D232" i="21"/>
  <c r="E232" i="21"/>
  <c r="D233" i="21"/>
  <c r="E233" i="21"/>
  <c r="D234" i="21"/>
  <c r="E234" i="21"/>
  <c r="D235" i="21"/>
  <c r="E235" i="21"/>
  <c r="D236" i="21"/>
  <c r="E236" i="21"/>
  <c r="D237" i="21"/>
  <c r="E237" i="21"/>
  <c r="D238" i="21"/>
  <c r="E238" i="21"/>
  <c r="D239" i="21"/>
  <c r="E239" i="21"/>
  <c r="D240" i="21"/>
  <c r="E240" i="21"/>
  <c r="D241" i="21"/>
  <c r="E241" i="21"/>
  <c r="D242" i="21"/>
  <c r="E242" i="21"/>
  <c r="D243" i="21"/>
  <c r="E243" i="21"/>
  <c r="D244" i="21"/>
  <c r="E244" i="21"/>
  <c r="D245" i="21"/>
  <c r="E245" i="21"/>
  <c r="D246" i="21"/>
  <c r="E246" i="21"/>
  <c r="D247" i="21"/>
  <c r="E247" i="21"/>
  <c r="D248" i="21"/>
  <c r="E248" i="21"/>
  <c r="E84" i="22"/>
  <c r="E249" i="22"/>
  <c r="D84" i="22"/>
  <c r="D249" i="22"/>
  <c r="F191" i="21" l="1"/>
  <c r="F159" i="21"/>
  <c r="F151" i="21"/>
  <c r="F135" i="21"/>
  <c r="F186" i="21"/>
  <c r="F162" i="21"/>
  <c r="F154" i="21"/>
  <c r="F114" i="21"/>
  <c r="F230" i="21"/>
  <c r="F222" i="21"/>
  <c r="F238" i="21"/>
  <c r="F190" i="21"/>
  <c r="F126" i="21"/>
  <c r="F118" i="21"/>
  <c r="F239" i="21"/>
  <c r="F204" i="21"/>
  <c r="F219" i="21"/>
  <c r="F187" i="21"/>
  <c r="F233" i="21"/>
  <c r="F248" i="21"/>
  <c r="F240" i="21"/>
  <c r="F208" i="21"/>
  <c r="F192" i="21"/>
  <c r="F184" i="21"/>
  <c r="F176" i="21"/>
  <c r="F160" i="21"/>
  <c r="F144" i="21"/>
  <c r="F128" i="21"/>
  <c r="F247" i="21"/>
  <c r="F181" i="21"/>
  <c r="F244" i="21"/>
  <c r="F148" i="21"/>
  <c r="F220" i="21"/>
  <c r="F171" i="21"/>
  <c r="F139" i="21"/>
  <c r="F123" i="21"/>
  <c r="F217" i="21"/>
  <c r="F209" i="21"/>
  <c r="F201" i="21"/>
  <c r="F185" i="21"/>
  <c r="F227" i="21"/>
  <c r="F173" i="21"/>
  <c r="F157" i="21"/>
  <c r="F133" i="21"/>
  <c r="F242" i="21"/>
  <c r="F211" i="21"/>
  <c r="F125" i="21"/>
  <c r="F117" i="21"/>
  <c r="F140" i="21"/>
  <c r="F210" i="21"/>
  <c r="F202" i="21"/>
  <c r="F147" i="21"/>
  <c r="F193" i="21"/>
  <c r="F232" i="21"/>
  <c r="F224" i="21"/>
  <c r="F216" i="21"/>
  <c r="F200" i="21"/>
  <c r="F138" i="21"/>
  <c r="F169" i="21"/>
  <c r="F161" i="21"/>
  <c r="F153" i="21"/>
  <c r="F145" i="21"/>
  <c r="F137" i="21"/>
  <c r="F129" i="21"/>
  <c r="F121" i="21"/>
  <c r="F199" i="21"/>
  <c r="F206" i="21"/>
  <c r="F198" i="21"/>
  <c r="F221" i="21"/>
  <c r="F213" i="21"/>
  <c r="F212" i="21"/>
  <c r="F196" i="21"/>
  <c r="F182" i="21"/>
  <c r="F174" i="21"/>
  <c r="F158" i="21"/>
  <c r="F142" i="21"/>
  <c r="F245" i="21"/>
  <c r="F223" i="21"/>
  <c r="F179" i="21"/>
  <c r="F172" i="21"/>
  <c r="F164" i="21"/>
  <c r="F150" i="21"/>
  <c r="F120" i="21"/>
  <c r="F237" i="21"/>
  <c r="F215" i="21"/>
  <c r="F178" i="21"/>
  <c r="F149" i="21"/>
  <c r="F127" i="21"/>
  <c r="F229" i="21"/>
  <c r="F207" i="21"/>
  <c r="F163" i="21"/>
  <c r="F156" i="21"/>
  <c r="F134" i="21"/>
  <c r="F119" i="21"/>
  <c r="F243" i="21"/>
  <c r="F236" i="21"/>
  <c r="F228" i="21"/>
  <c r="F214" i="21"/>
  <c r="F177" i="21"/>
  <c r="F170" i="21"/>
  <c r="F155" i="21"/>
  <c r="F141" i="21"/>
  <c r="F235" i="21"/>
  <c r="F132" i="21"/>
  <c r="F234" i="21"/>
  <c r="F205" i="21"/>
  <c r="F183" i="21"/>
  <c r="F146" i="21"/>
  <c r="F241" i="21"/>
  <c r="F226" i="21"/>
  <c r="F197" i="21"/>
  <c r="F175" i="21"/>
  <c r="F168" i="21"/>
  <c r="F131" i="21"/>
  <c r="F124" i="21"/>
  <c r="F116" i="21"/>
  <c r="F225" i="21"/>
  <c r="F218" i="21"/>
  <c r="F203" i="21"/>
  <c r="F189" i="21"/>
  <c r="F167" i="21"/>
  <c r="F152" i="21"/>
  <c r="F130" i="21"/>
  <c r="F115" i="21"/>
  <c r="F122" i="21"/>
  <c r="F195" i="21"/>
  <c r="F188" i="21"/>
  <c r="F180" i="21"/>
  <c r="F166" i="21"/>
  <c r="F246" i="21"/>
  <c r="F231" i="21"/>
  <c r="F194" i="21"/>
  <c r="F165" i="21"/>
  <c r="F143" i="21"/>
  <c r="F136" i="21"/>
  <c r="F113" i="21"/>
  <c r="D85" i="22"/>
  <c r="E85" i="22"/>
  <c r="D11" i="22"/>
  <c r="E11" i="22"/>
  <c r="D17" i="22"/>
  <c r="E17" i="22"/>
  <c r="D12" i="22"/>
  <c r="E12" i="22"/>
  <c r="D13" i="22"/>
  <c r="E13" i="22"/>
  <c r="D14" i="22"/>
  <c r="E14" i="22"/>
  <c r="D22" i="22"/>
  <c r="E22" i="22"/>
  <c r="D28" i="22"/>
  <c r="E28" i="22"/>
  <c r="D29" i="22"/>
  <c r="E29" i="22"/>
  <c r="D23" i="22"/>
  <c r="E23" i="22"/>
  <c r="D15" i="22"/>
  <c r="E15" i="22"/>
  <c r="D16" i="22"/>
  <c r="E16" i="22"/>
  <c r="D18" i="22"/>
  <c r="E18" i="22"/>
  <c r="D19" i="22"/>
  <c r="E19" i="22"/>
  <c r="D20" i="22"/>
  <c r="E20" i="22"/>
  <c r="D24" i="22"/>
  <c r="E24" i="22"/>
  <c r="D25" i="22"/>
  <c r="E25" i="22"/>
  <c r="D26" i="22"/>
  <c r="D26" i="21" s="1"/>
  <c r="E26" i="22"/>
  <c r="D30" i="22"/>
  <c r="E30" i="22"/>
  <c r="D27" i="22"/>
  <c r="E27" i="22"/>
  <c r="D86" i="22"/>
  <c r="E86" i="22"/>
  <c r="D31" i="22"/>
  <c r="E31" i="22"/>
  <c r="D33" i="22"/>
  <c r="E33" i="22"/>
  <c r="D32" i="22"/>
  <c r="E32" i="22"/>
  <c r="D34" i="22"/>
  <c r="E34" i="22"/>
  <c r="D35" i="22"/>
  <c r="E35" i="22"/>
  <c r="D36" i="22"/>
  <c r="E36" i="22"/>
  <c r="D37" i="22"/>
  <c r="E37" i="22"/>
  <c r="D38" i="22"/>
  <c r="E38" i="22"/>
  <c r="D40" i="22"/>
  <c r="E40" i="22"/>
  <c r="D39" i="22"/>
  <c r="E39" i="22"/>
  <c r="D41" i="22"/>
  <c r="E41" i="22"/>
  <c r="D42" i="22"/>
  <c r="E42" i="22"/>
  <c r="D43" i="22"/>
  <c r="E43" i="22"/>
  <c r="D45" i="22"/>
  <c r="E45" i="22"/>
  <c r="D46" i="22"/>
  <c r="E46" i="22"/>
  <c r="D47" i="22"/>
  <c r="E47" i="22"/>
  <c r="D48" i="22"/>
  <c r="E48" i="22"/>
  <c r="D49" i="22"/>
  <c r="E49" i="22"/>
  <c r="D44" i="22"/>
  <c r="E44" i="22"/>
  <c r="D90" i="22"/>
  <c r="E90" i="22"/>
  <c r="D21" i="22"/>
  <c r="E21" i="22"/>
  <c r="D50" i="22"/>
  <c r="E50" i="22"/>
  <c r="D51" i="22"/>
  <c r="E51" i="22"/>
  <c r="D53" i="22"/>
  <c r="E53" i="22"/>
  <c r="D55" i="22"/>
  <c r="E55" i="22"/>
  <c r="D75" i="22"/>
  <c r="E75" i="22"/>
  <c r="D77" i="22"/>
  <c r="E77" i="22"/>
  <c r="D57" i="22"/>
  <c r="E57" i="22"/>
  <c r="D59" i="22"/>
  <c r="E59" i="22"/>
  <c r="D61" i="22"/>
  <c r="E61" i="22"/>
  <c r="D63" i="22"/>
  <c r="E63" i="22"/>
  <c r="D65" i="22"/>
  <c r="E65" i="22"/>
  <c r="D67" i="22"/>
  <c r="E67" i="22"/>
  <c r="D69" i="22"/>
  <c r="E69" i="22"/>
  <c r="D71" i="22"/>
  <c r="E71" i="22"/>
  <c r="D73" i="22"/>
  <c r="E73" i="22"/>
  <c r="D80" i="22"/>
  <c r="E80" i="22"/>
  <c r="D82" i="22"/>
  <c r="E82" i="22"/>
  <c r="D87" i="22"/>
  <c r="E87" i="22"/>
  <c r="D88" i="22"/>
  <c r="E88" i="22"/>
  <c r="D89" i="22"/>
  <c r="E89" i="22"/>
  <c r="D52" i="22"/>
  <c r="E52" i="22"/>
  <c r="D54" i="22"/>
  <c r="E54" i="22"/>
  <c r="D56" i="22"/>
  <c r="E56" i="22"/>
  <c r="D76" i="22"/>
  <c r="E76" i="22"/>
  <c r="D78" i="22"/>
  <c r="E78" i="22"/>
  <c r="D58" i="22"/>
  <c r="E58" i="22"/>
  <c r="D60" i="22"/>
  <c r="E60" i="22"/>
  <c r="D62" i="22"/>
  <c r="E62" i="22"/>
  <c r="D64" i="22"/>
  <c r="E64" i="22"/>
  <c r="D66" i="22"/>
  <c r="E66" i="22"/>
  <c r="D68" i="22"/>
  <c r="E68" i="22"/>
  <c r="D70" i="22"/>
  <c r="E70" i="22"/>
  <c r="D72" i="22"/>
  <c r="E72" i="22"/>
  <c r="D74" i="22"/>
  <c r="E74" i="22"/>
  <c r="D81" i="22"/>
  <c r="E81" i="22"/>
  <c r="D83" i="22"/>
  <c r="E83" i="22"/>
  <c r="D79" i="22"/>
  <c r="E79" i="22"/>
  <c r="D91" i="22"/>
  <c r="E91" i="22"/>
  <c r="D110" i="22"/>
  <c r="E110" i="22"/>
  <c r="D92" i="22"/>
  <c r="E92" i="22"/>
  <c r="D93" i="22"/>
  <c r="E93" i="22"/>
  <c r="D94" i="22"/>
  <c r="E94" i="22"/>
  <c r="D95" i="22"/>
  <c r="E95" i="22"/>
  <c r="D96" i="22"/>
  <c r="E96" i="22"/>
  <c r="D97" i="22"/>
  <c r="E97" i="22"/>
  <c r="D98" i="22"/>
  <c r="E98" i="22"/>
  <c r="D99" i="22"/>
  <c r="E99" i="22"/>
  <c r="D100" i="22"/>
  <c r="E100" i="22"/>
  <c r="D101" i="22"/>
  <c r="E101" i="22"/>
  <c r="D102" i="22"/>
  <c r="E102" i="22"/>
  <c r="D103" i="22"/>
  <c r="E103" i="22"/>
  <c r="D104" i="22"/>
  <c r="E104" i="22"/>
  <c r="D105" i="22"/>
  <c r="E105" i="22"/>
  <c r="D106" i="22"/>
  <c r="E106" i="22"/>
  <c r="D107" i="22"/>
  <c r="E107" i="22"/>
  <c r="D108" i="22"/>
  <c r="E108" i="22"/>
  <c r="D109" i="22"/>
  <c r="E109" i="22"/>
  <c r="D111" i="22"/>
  <c r="E111" i="22"/>
  <c r="D112" i="22"/>
  <c r="E112" i="22"/>
  <c r="D116" i="22"/>
  <c r="E116" i="22"/>
  <c r="D113" i="22"/>
  <c r="E113" i="22"/>
  <c r="D114" i="22"/>
  <c r="E114" i="22"/>
  <c r="D115" i="22"/>
  <c r="E115" i="22"/>
  <c r="D122" i="22"/>
  <c r="E122" i="22"/>
  <c r="D123" i="22"/>
  <c r="E123" i="22"/>
  <c r="D124" i="22"/>
  <c r="E124" i="22"/>
  <c r="D125" i="22"/>
  <c r="E125" i="22"/>
  <c r="D117" i="22"/>
  <c r="E117" i="22"/>
  <c r="D118" i="22"/>
  <c r="E118" i="22"/>
  <c r="D119" i="22"/>
  <c r="E119" i="22"/>
  <c r="D120" i="22"/>
  <c r="E120" i="22"/>
  <c r="D121" i="22"/>
  <c r="E121" i="22"/>
  <c r="D126" i="22"/>
  <c r="E126" i="22"/>
  <c r="D127" i="22"/>
  <c r="E127" i="22"/>
  <c r="D128" i="22"/>
  <c r="E128" i="22"/>
  <c r="D129" i="22"/>
  <c r="E129" i="22"/>
  <c r="D130" i="22"/>
  <c r="E130" i="22"/>
  <c r="D140" i="22"/>
  <c r="E140" i="22"/>
  <c r="D141" i="22"/>
  <c r="E141" i="22"/>
  <c r="D143" i="22"/>
  <c r="E143" i="22"/>
  <c r="D131" i="22"/>
  <c r="E131" i="22"/>
  <c r="D132" i="22"/>
  <c r="E132" i="22"/>
  <c r="D133" i="22"/>
  <c r="E133" i="22"/>
  <c r="D134" i="22"/>
  <c r="E134" i="22"/>
  <c r="D135" i="22"/>
  <c r="E135" i="22"/>
  <c r="D136" i="22"/>
  <c r="E136" i="22"/>
  <c r="D137" i="22"/>
  <c r="E137" i="22"/>
  <c r="D138" i="22"/>
  <c r="E138" i="22"/>
  <c r="D142" i="22"/>
  <c r="E142" i="22"/>
  <c r="D139" i="22"/>
  <c r="E139" i="22"/>
  <c r="D148" i="22"/>
  <c r="E148" i="22"/>
  <c r="D149" i="22"/>
  <c r="E149" i="22"/>
  <c r="D150" i="22"/>
  <c r="E150" i="22"/>
  <c r="D151" i="22"/>
  <c r="E151" i="22"/>
  <c r="D152" i="22"/>
  <c r="E152" i="22"/>
  <c r="D144" i="22"/>
  <c r="E144" i="22"/>
  <c r="D145" i="22"/>
  <c r="E145" i="22"/>
  <c r="D147" i="22"/>
  <c r="E147" i="22"/>
  <c r="D146" i="22"/>
  <c r="E146" i="22"/>
  <c r="D153" i="22"/>
  <c r="E153" i="22"/>
  <c r="D154" i="22"/>
  <c r="E154" i="22"/>
  <c r="D155" i="22"/>
  <c r="E155" i="22"/>
  <c r="D156" i="22"/>
  <c r="E156" i="22"/>
  <c r="D157" i="22"/>
  <c r="E157" i="22"/>
  <c r="D158" i="22"/>
  <c r="E158" i="22"/>
  <c r="D159" i="22"/>
  <c r="E159" i="22"/>
  <c r="D161" i="22"/>
  <c r="E161" i="22"/>
  <c r="D160" i="22"/>
  <c r="E160" i="22"/>
  <c r="D162" i="22"/>
  <c r="E162" i="22"/>
  <c r="D163" i="22"/>
  <c r="E163" i="22"/>
  <c r="D164" i="22"/>
  <c r="E164" i="22"/>
  <c r="D165" i="22"/>
  <c r="E165" i="22"/>
  <c r="D166" i="22"/>
  <c r="E166" i="22"/>
  <c r="D167" i="22"/>
  <c r="E167" i="22"/>
  <c r="D168" i="22"/>
  <c r="E168" i="22"/>
  <c r="D169" i="22"/>
  <c r="E169" i="22"/>
  <c r="D170" i="22"/>
  <c r="E170" i="22"/>
  <c r="D171" i="22"/>
  <c r="E171" i="22"/>
  <c r="D172" i="22"/>
  <c r="E172" i="22"/>
  <c r="D173" i="22"/>
  <c r="E173" i="22"/>
  <c r="D180" i="22"/>
  <c r="E180" i="22"/>
  <c r="D175" i="22"/>
  <c r="E175" i="22"/>
  <c r="D176" i="22"/>
  <c r="E176" i="22"/>
  <c r="D174" i="22"/>
  <c r="E174" i="22"/>
  <c r="D177" i="22"/>
  <c r="E177" i="22"/>
  <c r="D178" i="22"/>
  <c r="E178" i="22"/>
  <c r="D179" i="22"/>
  <c r="E179" i="22"/>
  <c r="D181" i="22"/>
  <c r="E181" i="22"/>
  <c r="D182" i="22"/>
  <c r="E182" i="22"/>
  <c r="D183" i="22"/>
  <c r="E183" i="22"/>
  <c r="D185" i="22"/>
  <c r="E185" i="22"/>
  <c r="D184" i="22"/>
  <c r="E184" i="22"/>
  <c r="D186" i="22"/>
  <c r="E186" i="22"/>
  <c r="D187" i="22"/>
  <c r="E187" i="22"/>
  <c r="D226" i="22"/>
  <c r="E226" i="22"/>
  <c r="D188" i="22"/>
  <c r="E188" i="22"/>
  <c r="D190" i="22"/>
  <c r="E190" i="22"/>
  <c r="D189" i="22"/>
  <c r="E189" i="22"/>
  <c r="D217" i="22"/>
  <c r="E217" i="22"/>
  <c r="D218" i="22"/>
  <c r="E218" i="22"/>
  <c r="D219" i="22"/>
  <c r="E219" i="22"/>
  <c r="D220" i="22"/>
  <c r="E220" i="22"/>
  <c r="D221" i="22"/>
  <c r="E221" i="22"/>
  <c r="D222" i="22"/>
  <c r="E222" i="22"/>
  <c r="D223" i="22"/>
  <c r="E223" i="22"/>
  <c r="D224" i="22"/>
  <c r="E224" i="22"/>
  <c r="D225" i="22"/>
  <c r="E225" i="22"/>
  <c r="D227" i="22"/>
  <c r="E227" i="22"/>
  <c r="D192" i="22"/>
  <c r="E192" i="22"/>
  <c r="D193" i="22"/>
  <c r="E193" i="22"/>
  <c r="D194" i="22"/>
  <c r="E194" i="22"/>
  <c r="D196" i="22"/>
  <c r="E196" i="22"/>
  <c r="D197" i="22"/>
  <c r="E197" i="22"/>
  <c r="D195" i="22"/>
  <c r="E195" i="22"/>
  <c r="D198" i="22"/>
  <c r="E198" i="22"/>
  <c r="D199" i="22"/>
  <c r="E199" i="22"/>
  <c r="D200" i="22"/>
  <c r="E200" i="22"/>
  <c r="D201" i="22"/>
  <c r="E201" i="22"/>
  <c r="D208" i="22"/>
  <c r="E208" i="22"/>
  <c r="D207" i="22"/>
  <c r="E207" i="22"/>
  <c r="D202" i="22"/>
  <c r="E202" i="22"/>
  <c r="D203" i="22"/>
  <c r="E203" i="22"/>
  <c r="D204" i="22"/>
  <c r="E204" i="22"/>
  <c r="D205" i="22"/>
  <c r="E205" i="22"/>
  <c r="D206" i="22"/>
  <c r="E206" i="22"/>
  <c r="D209" i="22"/>
  <c r="E209" i="22"/>
  <c r="D228" i="22"/>
  <c r="E228" i="22"/>
  <c r="D210" i="22"/>
  <c r="E210" i="22"/>
  <c r="D211" i="22"/>
  <c r="E211" i="22"/>
  <c r="D212" i="22"/>
  <c r="E212" i="22"/>
  <c r="D213" i="22"/>
  <c r="E213" i="22"/>
  <c r="D230" i="22"/>
  <c r="E230" i="22"/>
  <c r="D191" i="22"/>
  <c r="E191" i="22"/>
  <c r="D214" i="22"/>
  <c r="E214" i="22"/>
  <c r="D215" i="22"/>
  <c r="E215" i="22"/>
  <c r="D216" i="22"/>
  <c r="E216" i="22"/>
  <c r="D246" i="22"/>
  <c r="E246" i="22"/>
  <c r="D231" i="22"/>
  <c r="E231" i="22"/>
  <c r="D232" i="22"/>
  <c r="E232" i="22"/>
  <c r="D233" i="22"/>
  <c r="E233" i="22"/>
  <c r="D243" i="22"/>
  <c r="E243" i="22"/>
  <c r="D244" i="22"/>
  <c r="E244" i="22"/>
  <c r="D234" i="22"/>
  <c r="E234" i="22"/>
  <c r="D235" i="22"/>
  <c r="E235" i="22"/>
  <c r="D236" i="22"/>
  <c r="E236" i="22"/>
  <c r="D237" i="22"/>
  <c r="E237" i="22"/>
  <c r="D238" i="22"/>
  <c r="E238" i="22"/>
  <c r="D239" i="22"/>
  <c r="E239" i="22"/>
  <c r="D240" i="22"/>
  <c r="E240" i="22"/>
  <c r="D241" i="22"/>
  <c r="E241" i="22"/>
  <c r="D242" i="22"/>
  <c r="E242" i="22"/>
  <c r="D245" i="22"/>
  <c r="E245" i="22"/>
  <c r="D229" i="22"/>
  <c r="E229" i="22"/>
  <c r="D247" i="22"/>
  <c r="E247" i="22"/>
  <c r="D248" i="22"/>
  <c r="E248" i="22"/>
  <c r="E10" i="22"/>
  <c r="E112" i="21" l="1"/>
  <c r="K15" i="6"/>
  <c r="L15" i="6"/>
  <c r="M15" i="6"/>
  <c r="N15" i="6"/>
  <c r="F250" i="23" l="1"/>
  <c r="G251" i="23" s="1"/>
  <c r="G250" i="23"/>
  <c r="E261" i="24" l="1"/>
  <c r="D261" i="24"/>
  <c r="E248" i="24"/>
  <c r="D248" i="24"/>
  <c r="E247" i="24"/>
  <c r="D247" i="24"/>
  <c r="E246" i="24"/>
  <c r="D246" i="24"/>
  <c r="E245" i="24"/>
  <c r="D245" i="24"/>
  <c r="E244" i="24"/>
  <c r="D244" i="24"/>
  <c r="E243" i="24"/>
  <c r="D243" i="24"/>
  <c r="E242" i="24"/>
  <c r="D242" i="24"/>
  <c r="E241" i="24"/>
  <c r="D241" i="24"/>
  <c r="E240" i="24"/>
  <c r="D240" i="24"/>
  <c r="E239" i="24"/>
  <c r="D239" i="24"/>
  <c r="E238" i="24"/>
  <c r="D238" i="24"/>
  <c r="E237" i="24"/>
  <c r="D237" i="24"/>
  <c r="E236" i="24"/>
  <c r="D236" i="24"/>
  <c r="E235" i="24"/>
  <c r="D235" i="24"/>
  <c r="E234" i="24"/>
  <c r="D234" i="24"/>
  <c r="E233" i="24"/>
  <c r="D233" i="24"/>
  <c r="E232" i="24"/>
  <c r="D232" i="24"/>
  <c r="E231" i="24"/>
  <c r="D231" i="24"/>
  <c r="E230" i="24"/>
  <c r="D230" i="24"/>
  <c r="E229" i="24"/>
  <c r="D229" i="24"/>
  <c r="E228" i="24"/>
  <c r="D228" i="24"/>
  <c r="E227" i="24"/>
  <c r="D227" i="24"/>
  <c r="E226" i="24"/>
  <c r="D226" i="24"/>
  <c r="E225" i="24"/>
  <c r="D225" i="24"/>
  <c r="E224" i="24"/>
  <c r="D224" i="24"/>
  <c r="E223" i="24"/>
  <c r="D223" i="24"/>
  <c r="E222" i="24"/>
  <c r="D222" i="24"/>
  <c r="E221" i="24"/>
  <c r="D221" i="24"/>
  <c r="E220" i="24"/>
  <c r="D220" i="24"/>
  <c r="E219" i="24"/>
  <c r="D219" i="24"/>
  <c r="E218" i="24"/>
  <c r="D218" i="24"/>
  <c r="E217" i="24"/>
  <c r="D217" i="24"/>
  <c r="E216" i="24"/>
  <c r="D216" i="24"/>
  <c r="E215" i="24"/>
  <c r="D215" i="24"/>
  <c r="E214" i="24"/>
  <c r="D214" i="24"/>
  <c r="E213" i="24"/>
  <c r="D213" i="24"/>
  <c r="E212" i="24"/>
  <c r="D212" i="24"/>
  <c r="E211" i="24"/>
  <c r="D211" i="24"/>
  <c r="E210" i="24"/>
  <c r="D210" i="24"/>
  <c r="E209" i="24"/>
  <c r="D209" i="24"/>
  <c r="E208" i="24"/>
  <c r="D208" i="24"/>
  <c r="E207" i="24"/>
  <c r="D207" i="24"/>
  <c r="E206" i="24"/>
  <c r="D206" i="24"/>
  <c r="E205" i="24"/>
  <c r="D205" i="24"/>
  <c r="E204" i="24"/>
  <c r="D204" i="24"/>
  <c r="E203" i="24"/>
  <c r="D203" i="24"/>
  <c r="E202" i="24"/>
  <c r="D202" i="24"/>
  <c r="E201" i="24"/>
  <c r="D201" i="24"/>
  <c r="E200" i="24"/>
  <c r="D200" i="24"/>
  <c r="E199" i="24"/>
  <c r="D199" i="24"/>
  <c r="E198" i="24"/>
  <c r="D198" i="24"/>
  <c r="E197" i="24"/>
  <c r="D197" i="24"/>
  <c r="E196" i="24"/>
  <c r="D196" i="24"/>
  <c r="E195" i="24"/>
  <c r="D195" i="24"/>
  <c r="E194" i="24"/>
  <c r="D194" i="24"/>
  <c r="E193" i="24"/>
  <c r="D193" i="24"/>
  <c r="E192" i="24"/>
  <c r="D192" i="24"/>
  <c r="E191" i="24"/>
  <c r="D191" i="24"/>
  <c r="E190" i="24"/>
  <c r="D190" i="24"/>
  <c r="E189" i="24"/>
  <c r="D189" i="24"/>
  <c r="E188" i="24"/>
  <c r="D188" i="24"/>
  <c r="E187" i="24"/>
  <c r="D187" i="24"/>
  <c r="E186" i="24"/>
  <c r="D186" i="24"/>
  <c r="E185" i="24"/>
  <c r="D185" i="24"/>
  <c r="E184" i="24"/>
  <c r="D184" i="24"/>
  <c r="E183" i="24"/>
  <c r="D183" i="24"/>
  <c r="E182" i="24"/>
  <c r="D182" i="24"/>
  <c r="E181" i="24"/>
  <c r="D181" i="24"/>
  <c r="E180" i="24"/>
  <c r="D180" i="24"/>
  <c r="E179" i="24"/>
  <c r="D179" i="24"/>
  <c r="E178" i="24"/>
  <c r="D178" i="24"/>
  <c r="E177" i="24"/>
  <c r="D177" i="24"/>
  <c r="E176" i="24"/>
  <c r="D176" i="24"/>
  <c r="E175" i="24"/>
  <c r="D175" i="24"/>
  <c r="E174" i="24"/>
  <c r="D174" i="24"/>
  <c r="E173" i="24"/>
  <c r="D173" i="24"/>
  <c r="E172" i="24"/>
  <c r="D172" i="24"/>
  <c r="E171" i="24"/>
  <c r="D171" i="24"/>
  <c r="E170" i="24"/>
  <c r="D170" i="24"/>
  <c r="E169" i="24"/>
  <c r="D169" i="24"/>
  <c r="E168" i="24"/>
  <c r="D168" i="24"/>
  <c r="E167" i="24"/>
  <c r="D167" i="24"/>
  <c r="E166" i="24"/>
  <c r="D166" i="24"/>
  <c r="E165" i="24"/>
  <c r="D165" i="24"/>
  <c r="E164" i="24"/>
  <c r="D164" i="24"/>
  <c r="E163" i="24"/>
  <c r="D163" i="24"/>
  <c r="E162" i="24"/>
  <c r="D162" i="24"/>
  <c r="E161" i="24"/>
  <c r="D161" i="24"/>
  <c r="E160" i="24"/>
  <c r="D160" i="24"/>
  <c r="E159" i="24"/>
  <c r="D159" i="24"/>
  <c r="E158" i="24"/>
  <c r="D158" i="24"/>
  <c r="E157" i="24"/>
  <c r="D157" i="24"/>
  <c r="E156" i="24"/>
  <c r="D156" i="24"/>
  <c r="E155" i="24"/>
  <c r="D155" i="24"/>
  <c r="E154" i="24"/>
  <c r="D154" i="24"/>
  <c r="E153" i="24"/>
  <c r="D153" i="24"/>
  <c r="E152" i="24"/>
  <c r="D152" i="24"/>
  <c r="E151" i="24"/>
  <c r="D151" i="24"/>
  <c r="E150" i="24"/>
  <c r="D150" i="24"/>
  <c r="E149" i="24"/>
  <c r="D149" i="24"/>
  <c r="E148" i="24"/>
  <c r="D148" i="24"/>
  <c r="E147" i="24"/>
  <c r="D147" i="24"/>
  <c r="E146" i="24"/>
  <c r="D146" i="24"/>
  <c r="E145" i="24"/>
  <c r="D145" i="24"/>
  <c r="E144" i="24"/>
  <c r="D144" i="24"/>
  <c r="E143" i="24"/>
  <c r="D143" i="24"/>
  <c r="E142" i="24"/>
  <c r="D142" i="24"/>
  <c r="E141" i="24"/>
  <c r="D141" i="24"/>
  <c r="E140" i="24"/>
  <c r="D140" i="24"/>
  <c r="E139" i="24"/>
  <c r="D139" i="24"/>
  <c r="E138" i="24"/>
  <c r="D138" i="24"/>
  <c r="E137" i="24"/>
  <c r="D137" i="24"/>
  <c r="E136" i="24"/>
  <c r="D136" i="24"/>
  <c r="E135" i="24"/>
  <c r="D135" i="24"/>
  <c r="E134" i="24"/>
  <c r="D134" i="24"/>
  <c r="E133" i="24"/>
  <c r="D133" i="24"/>
  <c r="E132" i="24"/>
  <c r="D132" i="24"/>
  <c r="E131" i="24"/>
  <c r="D131" i="24"/>
  <c r="E130" i="24"/>
  <c r="D130" i="24"/>
  <c r="E129" i="24"/>
  <c r="D129" i="24"/>
  <c r="E128" i="24"/>
  <c r="D128" i="24"/>
  <c r="E127" i="24"/>
  <c r="D127" i="24"/>
  <c r="E126" i="24"/>
  <c r="D126" i="24"/>
  <c r="E125" i="24"/>
  <c r="D125" i="24"/>
  <c r="E124" i="24"/>
  <c r="D124" i="24"/>
  <c r="E123" i="24"/>
  <c r="D123" i="24"/>
  <c r="E122" i="24"/>
  <c r="D122" i="24"/>
  <c r="E121" i="24"/>
  <c r="D121" i="24"/>
  <c r="E120" i="24"/>
  <c r="D120" i="24"/>
  <c r="E119" i="24"/>
  <c r="D119" i="24"/>
  <c r="E118" i="24"/>
  <c r="D118" i="24"/>
  <c r="E117" i="24"/>
  <c r="D117" i="24"/>
  <c r="E116" i="24"/>
  <c r="D116" i="24"/>
  <c r="E115" i="24"/>
  <c r="D115" i="24"/>
  <c r="E114" i="24"/>
  <c r="D114" i="24"/>
  <c r="E113" i="24"/>
  <c r="D113" i="24"/>
  <c r="D112" i="24"/>
  <c r="E111" i="24"/>
  <c r="D111" i="24"/>
  <c r="E110" i="24"/>
  <c r="D110" i="24"/>
  <c r="E109" i="24"/>
  <c r="D109" i="24"/>
  <c r="E108" i="24"/>
  <c r="D108" i="24"/>
  <c r="E107" i="24"/>
  <c r="D107" i="24"/>
  <c r="E106" i="24"/>
  <c r="D106" i="24"/>
  <c r="E105" i="24"/>
  <c r="D105" i="24"/>
  <c r="E104" i="24"/>
  <c r="D104" i="24"/>
  <c r="E103" i="24"/>
  <c r="D103" i="24"/>
  <c r="E102" i="24"/>
  <c r="D102" i="24"/>
  <c r="E101" i="24"/>
  <c r="D101" i="24"/>
  <c r="E100" i="24"/>
  <c r="D100" i="24"/>
  <c r="E99" i="24"/>
  <c r="D99" i="24"/>
  <c r="E98" i="24"/>
  <c r="D98" i="24"/>
  <c r="E97" i="24"/>
  <c r="D97" i="24"/>
  <c r="E96" i="24"/>
  <c r="D96" i="24"/>
  <c r="E95" i="24"/>
  <c r="D95" i="24"/>
  <c r="E94" i="24"/>
  <c r="D94" i="24"/>
  <c r="E93" i="24"/>
  <c r="D93" i="24"/>
  <c r="E92" i="24"/>
  <c r="D92" i="24"/>
  <c r="E91" i="24"/>
  <c r="D91" i="24"/>
  <c r="E90" i="24"/>
  <c r="D90" i="24"/>
  <c r="E89" i="24"/>
  <c r="D89" i="24"/>
  <c r="E88" i="24"/>
  <c r="D88" i="24"/>
  <c r="E87" i="24"/>
  <c r="D87" i="24"/>
  <c r="E86" i="24"/>
  <c r="D86" i="24"/>
  <c r="E85" i="24"/>
  <c r="D85" i="24"/>
  <c r="E84" i="24"/>
  <c r="D84" i="24"/>
  <c r="E83" i="24"/>
  <c r="D83" i="24"/>
  <c r="E82" i="24"/>
  <c r="D82" i="24"/>
  <c r="E81" i="24"/>
  <c r="D81" i="24"/>
  <c r="E80" i="24"/>
  <c r="D80" i="24"/>
  <c r="E79" i="24"/>
  <c r="D79" i="24"/>
  <c r="E78" i="24"/>
  <c r="D78" i="24"/>
  <c r="E77" i="24"/>
  <c r="D77" i="24"/>
  <c r="E76" i="24"/>
  <c r="D76" i="24"/>
  <c r="E75" i="24"/>
  <c r="D75" i="24"/>
  <c r="E74" i="24"/>
  <c r="D74" i="24"/>
  <c r="E73" i="24"/>
  <c r="D73" i="24"/>
  <c r="E72" i="24"/>
  <c r="D72" i="24"/>
  <c r="E71" i="24"/>
  <c r="D71" i="24"/>
  <c r="E70" i="24"/>
  <c r="D70" i="24"/>
  <c r="E69" i="24"/>
  <c r="D69" i="24"/>
  <c r="E68" i="24"/>
  <c r="D68" i="24"/>
  <c r="E67" i="24"/>
  <c r="D67" i="24"/>
  <c r="E66" i="24"/>
  <c r="D66" i="24"/>
  <c r="E65" i="24"/>
  <c r="D65" i="24"/>
  <c r="E64" i="24"/>
  <c r="D64" i="24"/>
  <c r="E63" i="24"/>
  <c r="D63" i="24"/>
  <c r="E62" i="24"/>
  <c r="D62" i="24"/>
  <c r="E61" i="24"/>
  <c r="D61" i="24"/>
  <c r="E60" i="24"/>
  <c r="D60" i="24"/>
  <c r="E59" i="24"/>
  <c r="D59" i="24"/>
  <c r="E58" i="24"/>
  <c r="D58" i="24"/>
  <c r="E57" i="24"/>
  <c r="D57" i="24"/>
  <c r="E56" i="24"/>
  <c r="D56" i="24"/>
  <c r="E55" i="24"/>
  <c r="D55" i="24"/>
  <c r="E54" i="24"/>
  <c r="D54" i="24"/>
  <c r="E53" i="24"/>
  <c r="D53" i="24"/>
  <c r="E52" i="24"/>
  <c r="D52" i="24"/>
  <c r="E51" i="24"/>
  <c r="D51" i="24"/>
  <c r="E50" i="24"/>
  <c r="D50" i="24"/>
  <c r="E49" i="24"/>
  <c r="D49" i="24"/>
  <c r="E48" i="24"/>
  <c r="D48" i="24"/>
  <c r="E47" i="24"/>
  <c r="D47" i="24"/>
  <c r="E46" i="24"/>
  <c r="D46" i="24"/>
  <c r="E45" i="24"/>
  <c r="D45" i="24"/>
  <c r="E44" i="24"/>
  <c r="D44" i="24"/>
  <c r="E43" i="24"/>
  <c r="D43" i="24"/>
  <c r="E42" i="24"/>
  <c r="D42" i="24"/>
  <c r="E41" i="24"/>
  <c r="D41" i="24"/>
  <c r="E40" i="24"/>
  <c r="D40" i="24"/>
  <c r="E39" i="24"/>
  <c r="D39" i="24"/>
  <c r="E38" i="24"/>
  <c r="D38" i="24"/>
  <c r="E37" i="24"/>
  <c r="D37" i="24"/>
  <c r="E36" i="24"/>
  <c r="D36" i="24"/>
  <c r="E35" i="24"/>
  <c r="D35" i="24"/>
  <c r="E34" i="24"/>
  <c r="D34" i="24"/>
  <c r="E33" i="24"/>
  <c r="D33" i="24"/>
  <c r="E32" i="24"/>
  <c r="D32" i="24"/>
  <c r="E31" i="24"/>
  <c r="D31" i="24"/>
  <c r="E30" i="24"/>
  <c r="D30" i="24"/>
  <c r="E29" i="24"/>
  <c r="D29" i="24"/>
  <c r="E28" i="24"/>
  <c r="D28" i="24"/>
  <c r="E27" i="24"/>
  <c r="D27" i="24"/>
  <c r="E26" i="24"/>
  <c r="E25" i="24"/>
  <c r="D25" i="24"/>
  <c r="E24" i="24"/>
  <c r="D24" i="24"/>
  <c r="E23" i="24"/>
  <c r="D23" i="24"/>
  <c r="E22" i="24"/>
  <c r="D22" i="24"/>
  <c r="E21" i="24"/>
  <c r="D21" i="24"/>
  <c r="E20" i="24"/>
  <c r="D20" i="24"/>
  <c r="E19" i="24"/>
  <c r="D19" i="24"/>
  <c r="E18" i="24"/>
  <c r="D18" i="24"/>
  <c r="E17" i="24"/>
  <c r="D17" i="24"/>
  <c r="E16" i="24"/>
  <c r="D16" i="24"/>
  <c r="E15" i="24"/>
  <c r="D15" i="24"/>
  <c r="E14" i="24"/>
  <c r="D14" i="24"/>
  <c r="E13" i="24"/>
  <c r="D13" i="24"/>
  <c r="E12" i="24"/>
  <c r="D12" i="24"/>
  <c r="E11" i="24"/>
  <c r="D11" i="24"/>
  <c r="E10" i="24"/>
  <c r="D10" i="24"/>
  <c r="A5" i="24"/>
  <c r="E249" i="23"/>
  <c r="D249" i="23"/>
  <c r="E248" i="23"/>
  <c r="D248" i="23"/>
  <c r="E247" i="23"/>
  <c r="D247" i="23"/>
  <c r="E246" i="23"/>
  <c r="D246" i="23"/>
  <c r="E245" i="23"/>
  <c r="D245" i="23"/>
  <c r="E244" i="23"/>
  <c r="D244" i="23"/>
  <c r="E243" i="23"/>
  <c r="D243" i="23"/>
  <c r="E242" i="23"/>
  <c r="D242" i="23"/>
  <c r="E241" i="23"/>
  <c r="D241" i="23"/>
  <c r="E240" i="23"/>
  <c r="D240" i="23"/>
  <c r="E239" i="23"/>
  <c r="D239" i="23"/>
  <c r="E238" i="23"/>
  <c r="D238" i="23"/>
  <c r="E237" i="23"/>
  <c r="D237" i="23"/>
  <c r="E236" i="23"/>
  <c r="D236" i="23"/>
  <c r="Y236" i="23" s="1"/>
  <c r="E235" i="23"/>
  <c r="D235" i="23"/>
  <c r="Y235" i="23" s="1"/>
  <c r="E234" i="23"/>
  <c r="D234" i="23"/>
  <c r="E233" i="23"/>
  <c r="D233" i="23"/>
  <c r="E232" i="23"/>
  <c r="D232" i="23"/>
  <c r="Y232" i="23" s="1"/>
  <c r="E231" i="23"/>
  <c r="D231" i="23"/>
  <c r="E230" i="23"/>
  <c r="D230" i="23"/>
  <c r="E229" i="23"/>
  <c r="D229" i="23"/>
  <c r="Y229" i="23" s="1"/>
  <c r="E228" i="23"/>
  <c r="D228" i="23"/>
  <c r="Y228" i="23" s="1"/>
  <c r="E227" i="23"/>
  <c r="D227" i="23"/>
  <c r="E226" i="23"/>
  <c r="D226" i="23"/>
  <c r="E225" i="23"/>
  <c r="D225" i="23"/>
  <c r="E224" i="23"/>
  <c r="D224" i="23"/>
  <c r="E223" i="23"/>
  <c r="D223" i="23"/>
  <c r="E222" i="23"/>
  <c r="D222" i="23"/>
  <c r="E221" i="23"/>
  <c r="D221" i="23"/>
  <c r="E220" i="23"/>
  <c r="D220" i="23"/>
  <c r="Y220" i="23" s="1"/>
  <c r="E219" i="23"/>
  <c r="D219" i="23"/>
  <c r="E218" i="23"/>
  <c r="D218" i="23"/>
  <c r="Y218" i="23" s="1"/>
  <c r="E217" i="23"/>
  <c r="D217" i="23"/>
  <c r="Y217" i="23" s="1"/>
  <c r="AC216" i="23"/>
  <c r="E216" i="23"/>
  <c r="D216" i="23"/>
  <c r="E215" i="23"/>
  <c r="D215" i="23"/>
  <c r="E214" i="23"/>
  <c r="D214" i="23"/>
  <c r="E213" i="23"/>
  <c r="D213" i="23"/>
  <c r="E212" i="23"/>
  <c r="D212" i="23"/>
  <c r="E211" i="23"/>
  <c r="D211" i="23"/>
  <c r="Y211" i="23" s="1"/>
  <c r="E210" i="23"/>
  <c r="D210" i="23"/>
  <c r="E209" i="23"/>
  <c r="D209" i="23"/>
  <c r="E208" i="23"/>
  <c r="D208" i="23"/>
  <c r="E207" i="23"/>
  <c r="D207" i="23"/>
  <c r="E206" i="23"/>
  <c r="D206" i="23"/>
  <c r="E205" i="23"/>
  <c r="D205" i="23"/>
  <c r="E204" i="23"/>
  <c r="D204" i="23"/>
  <c r="E203" i="23"/>
  <c r="D203" i="23"/>
  <c r="E202" i="23"/>
  <c r="D202" i="23"/>
  <c r="E201" i="23"/>
  <c r="D201" i="23"/>
  <c r="E200" i="23"/>
  <c r="D200" i="23"/>
  <c r="E199" i="23"/>
  <c r="D199" i="23"/>
  <c r="E198" i="23"/>
  <c r="D198" i="23"/>
  <c r="E197" i="23"/>
  <c r="D197" i="23"/>
  <c r="E196" i="23"/>
  <c r="D196" i="23"/>
  <c r="Y196" i="23" s="1"/>
  <c r="E195" i="23"/>
  <c r="D195" i="23"/>
  <c r="E194" i="23"/>
  <c r="D194" i="23"/>
  <c r="E193" i="23"/>
  <c r="D193" i="23"/>
  <c r="E192" i="23"/>
  <c r="D192" i="23"/>
  <c r="E191" i="23"/>
  <c r="D191" i="23"/>
  <c r="E190" i="23"/>
  <c r="D190" i="23"/>
  <c r="Y190" i="23" s="1"/>
  <c r="E189" i="23"/>
  <c r="D189" i="23"/>
  <c r="E188" i="23"/>
  <c r="D188" i="23"/>
  <c r="E187" i="23"/>
  <c r="D187" i="23"/>
  <c r="E186" i="23"/>
  <c r="D186" i="23"/>
  <c r="Y186" i="23" s="1"/>
  <c r="E185" i="23"/>
  <c r="D185" i="23"/>
  <c r="Y185" i="23" s="1"/>
  <c r="E184" i="23"/>
  <c r="D184" i="23"/>
  <c r="Y184" i="23" s="1"/>
  <c r="E183" i="23"/>
  <c r="D183" i="23"/>
  <c r="E182" i="23"/>
  <c r="D182" i="23"/>
  <c r="Y182" i="23" s="1"/>
  <c r="E181" i="23"/>
  <c r="D181" i="23"/>
  <c r="E180" i="23"/>
  <c r="D180" i="23"/>
  <c r="E179" i="23"/>
  <c r="D179" i="23"/>
  <c r="E178" i="23"/>
  <c r="D178" i="23"/>
  <c r="Y178" i="23" s="1"/>
  <c r="E177" i="23"/>
  <c r="D177" i="23"/>
  <c r="E176" i="23"/>
  <c r="D176" i="23"/>
  <c r="E175" i="23"/>
  <c r="D175" i="23"/>
  <c r="E174" i="23"/>
  <c r="D174" i="23"/>
  <c r="E173" i="23"/>
  <c r="D173" i="23"/>
  <c r="E172" i="23"/>
  <c r="D172" i="23"/>
  <c r="E171" i="23"/>
  <c r="D171" i="23"/>
  <c r="E170" i="23"/>
  <c r="D170" i="23"/>
  <c r="E169" i="23"/>
  <c r="D169" i="23"/>
  <c r="Y169" i="23" s="1"/>
  <c r="E168" i="23"/>
  <c r="D168" i="23"/>
  <c r="E167" i="23"/>
  <c r="D167" i="23"/>
  <c r="Y167" i="23" s="1"/>
  <c r="E166" i="23"/>
  <c r="D166" i="23"/>
  <c r="E165" i="23"/>
  <c r="D165" i="23"/>
  <c r="E164" i="23"/>
  <c r="D164" i="23"/>
  <c r="E163" i="23"/>
  <c r="D163" i="23"/>
  <c r="E162" i="23"/>
  <c r="D162" i="23"/>
  <c r="E161" i="23"/>
  <c r="D161" i="23"/>
  <c r="Y161" i="23" s="1"/>
  <c r="E160" i="23"/>
  <c r="D160" i="23"/>
  <c r="E159" i="23"/>
  <c r="D159" i="23"/>
  <c r="Y159" i="23" s="1"/>
  <c r="E158" i="23"/>
  <c r="D158" i="23"/>
  <c r="E157" i="23"/>
  <c r="D157" i="23"/>
  <c r="E156" i="23"/>
  <c r="D156" i="23"/>
  <c r="E155" i="23"/>
  <c r="D155" i="23"/>
  <c r="E154" i="23"/>
  <c r="D154" i="23"/>
  <c r="E153" i="23"/>
  <c r="D153" i="23"/>
  <c r="E152" i="23"/>
  <c r="D152" i="23"/>
  <c r="Y152" i="23" s="1"/>
  <c r="E151" i="23"/>
  <c r="D151" i="23"/>
  <c r="E150" i="23"/>
  <c r="D150" i="23"/>
  <c r="E149" i="23"/>
  <c r="D149" i="23"/>
  <c r="E148" i="23"/>
  <c r="D148" i="23"/>
  <c r="Y148" i="23" s="1"/>
  <c r="E147" i="23"/>
  <c r="D147" i="23"/>
  <c r="E146" i="23"/>
  <c r="D146" i="23"/>
  <c r="E145" i="23"/>
  <c r="D145" i="23"/>
  <c r="E144" i="23"/>
  <c r="D144" i="23"/>
  <c r="Y144" i="23" s="1"/>
  <c r="E143" i="23"/>
  <c r="D143" i="23"/>
  <c r="E142" i="23"/>
  <c r="D142" i="23"/>
  <c r="E141" i="23"/>
  <c r="D141" i="23"/>
  <c r="E140" i="23"/>
  <c r="D140" i="23"/>
  <c r="E139" i="23"/>
  <c r="D139" i="23"/>
  <c r="E138" i="23"/>
  <c r="D138" i="23"/>
  <c r="E137" i="23"/>
  <c r="D137" i="23"/>
  <c r="Y137" i="23" s="1"/>
  <c r="E136" i="23"/>
  <c r="D136" i="23"/>
  <c r="E135" i="23"/>
  <c r="D135" i="23"/>
  <c r="E134" i="23"/>
  <c r="D134" i="23"/>
  <c r="E133" i="23"/>
  <c r="D133" i="23"/>
  <c r="E132" i="23"/>
  <c r="D132" i="23"/>
  <c r="Y132" i="23" s="1"/>
  <c r="E131" i="23"/>
  <c r="D131" i="23"/>
  <c r="E130" i="23"/>
  <c r="D130" i="23"/>
  <c r="E129" i="23"/>
  <c r="D129" i="23"/>
  <c r="Y129" i="23" s="1"/>
  <c r="E128" i="23"/>
  <c r="D128" i="23"/>
  <c r="Y128" i="23" s="1"/>
  <c r="E127" i="23"/>
  <c r="D127" i="23"/>
  <c r="E126" i="23"/>
  <c r="D126" i="23"/>
  <c r="E125" i="23"/>
  <c r="D125" i="23"/>
  <c r="E124" i="23"/>
  <c r="D124" i="23"/>
  <c r="S123" i="23"/>
  <c r="E123" i="23"/>
  <c r="D123" i="23"/>
  <c r="Y123" i="23" s="1"/>
  <c r="E122" i="23"/>
  <c r="I122" i="23" s="1"/>
  <c r="D122" i="23"/>
  <c r="Y122" i="23" s="1"/>
  <c r="E121" i="23"/>
  <c r="D121" i="23"/>
  <c r="E120" i="23"/>
  <c r="D120" i="23"/>
  <c r="E119" i="23"/>
  <c r="D119" i="23"/>
  <c r="E118" i="23"/>
  <c r="D118" i="23"/>
  <c r="Y118" i="23" s="1"/>
  <c r="E117" i="23"/>
  <c r="D117" i="23"/>
  <c r="E116" i="23"/>
  <c r="D116" i="23"/>
  <c r="E115" i="23"/>
  <c r="D115" i="23"/>
  <c r="E114" i="23"/>
  <c r="D114" i="23"/>
  <c r="E113" i="23"/>
  <c r="D113" i="23"/>
  <c r="E112" i="23"/>
  <c r="AC246" i="23" s="1"/>
  <c r="D112" i="23"/>
  <c r="E111" i="23"/>
  <c r="M255" i="23" s="1"/>
  <c r="D111" i="23"/>
  <c r="E110" i="23"/>
  <c r="D110" i="23"/>
  <c r="E109" i="23"/>
  <c r="D109" i="23"/>
  <c r="Y109" i="23" s="1"/>
  <c r="E108" i="23"/>
  <c r="D108" i="23"/>
  <c r="Y108" i="23" s="1"/>
  <c r="E107" i="23"/>
  <c r="D107" i="23"/>
  <c r="E106" i="23"/>
  <c r="D106" i="23"/>
  <c r="Y106" i="23" s="1"/>
  <c r="E105" i="23"/>
  <c r="D105" i="23"/>
  <c r="E104" i="23"/>
  <c r="D104" i="23"/>
  <c r="E103" i="23"/>
  <c r="D103" i="23"/>
  <c r="E102" i="23"/>
  <c r="U123" i="23" s="1"/>
  <c r="D102" i="23"/>
  <c r="AC101" i="23"/>
  <c r="E101" i="23"/>
  <c r="D101" i="23"/>
  <c r="E100" i="23"/>
  <c r="D100" i="23"/>
  <c r="E99" i="23"/>
  <c r="D99" i="23"/>
  <c r="E98" i="23"/>
  <c r="D98" i="23"/>
  <c r="E97" i="23"/>
  <c r="D97" i="23"/>
  <c r="E96" i="23"/>
  <c r="D96" i="23"/>
  <c r="E95" i="23"/>
  <c r="D95" i="23"/>
  <c r="E94" i="23"/>
  <c r="D94" i="23"/>
  <c r="E93" i="23"/>
  <c r="D93" i="23"/>
  <c r="E92" i="23"/>
  <c r="D92" i="23"/>
  <c r="E91" i="23"/>
  <c r="D91" i="23"/>
  <c r="E90" i="23"/>
  <c r="D90" i="23"/>
  <c r="E89" i="23"/>
  <c r="D89" i="23"/>
  <c r="E88" i="23"/>
  <c r="D88" i="23"/>
  <c r="E87" i="23"/>
  <c r="D87" i="23"/>
  <c r="E86" i="23"/>
  <c r="D86" i="23"/>
  <c r="Y86" i="23" s="1"/>
  <c r="E85" i="23"/>
  <c r="D85" i="23"/>
  <c r="E84" i="23"/>
  <c r="D84" i="23"/>
  <c r="E83" i="23"/>
  <c r="D83" i="23"/>
  <c r="E82" i="23"/>
  <c r="D82" i="23"/>
  <c r="Y82" i="23" s="1"/>
  <c r="E81" i="23"/>
  <c r="D81" i="23"/>
  <c r="E80" i="23"/>
  <c r="D80" i="23"/>
  <c r="E79" i="23"/>
  <c r="D79" i="23"/>
  <c r="E78" i="23"/>
  <c r="D78" i="23"/>
  <c r="E77" i="23"/>
  <c r="D77" i="23"/>
  <c r="Y77" i="23" s="1"/>
  <c r="E76" i="23"/>
  <c r="D76" i="23"/>
  <c r="E75" i="23"/>
  <c r="D75" i="23"/>
  <c r="E74" i="23"/>
  <c r="D74" i="23"/>
  <c r="E73" i="23"/>
  <c r="D73" i="23"/>
  <c r="E72" i="23"/>
  <c r="D72" i="23"/>
  <c r="E71" i="23"/>
  <c r="D71" i="23"/>
  <c r="E70" i="23"/>
  <c r="D70" i="23"/>
  <c r="E69" i="23"/>
  <c r="D69" i="23"/>
  <c r="E68" i="23"/>
  <c r="D68" i="23"/>
  <c r="E67" i="23"/>
  <c r="D67" i="23"/>
  <c r="E66" i="23"/>
  <c r="D66" i="23"/>
  <c r="E65" i="23"/>
  <c r="D65" i="23"/>
  <c r="Y65" i="23" s="1"/>
  <c r="E64" i="23"/>
  <c r="D64" i="23"/>
  <c r="E63" i="23"/>
  <c r="D63" i="23"/>
  <c r="E62" i="23"/>
  <c r="D62" i="23"/>
  <c r="E61" i="23"/>
  <c r="D61" i="23"/>
  <c r="Y61" i="23" s="1"/>
  <c r="E60" i="23"/>
  <c r="D60" i="23"/>
  <c r="E59" i="23"/>
  <c r="D59" i="23"/>
  <c r="Y59" i="23" s="1"/>
  <c r="E58" i="23"/>
  <c r="D58" i="23"/>
  <c r="Y58" i="23" s="1"/>
  <c r="E57" i="23"/>
  <c r="D57" i="23"/>
  <c r="Y57" i="23" s="1"/>
  <c r="K56" i="23"/>
  <c r="E56" i="23"/>
  <c r="D56" i="23"/>
  <c r="E55" i="23"/>
  <c r="D55" i="23"/>
  <c r="E54" i="23"/>
  <c r="D54" i="23"/>
  <c r="Y54" i="23" s="1"/>
  <c r="E53" i="23"/>
  <c r="D53" i="23"/>
  <c r="M52" i="23"/>
  <c r="E52" i="23"/>
  <c r="D52" i="23"/>
  <c r="E51" i="23"/>
  <c r="D51" i="23"/>
  <c r="Y51" i="23" s="1"/>
  <c r="E50" i="23"/>
  <c r="D50" i="23"/>
  <c r="Y50" i="23" s="1"/>
  <c r="E49" i="23"/>
  <c r="D49" i="23"/>
  <c r="Y49" i="23" s="1"/>
  <c r="E48" i="23"/>
  <c r="D48" i="23"/>
  <c r="E47" i="23"/>
  <c r="D47" i="23"/>
  <c r="E46" i="23"/>
  <c r="D46" i="23"/>
  <c r="E45" i="23"/>
  <c r="D45" i="23"/>
  <c r="Y45" i="23" s="1"/>
  <c r="E44" i="23"/>
  <c r="D44" i="23"/>
  <c r="Y44" i="23" s="1"/>
  <c r="E43" i="23"/>
  <c r="D43" i="23"/>
  <c r="U42" i="23"/>
  <c r="N42" i="23"/>
  <c r="E42" i="23"/>
  <c r="D42" i="23"/>
  <c r="Y42" i="23" s="1"/>
  <c r="E41" i="23"/>
  <c r="D41" i="23"/>
  <c r="E40" i="23"/>
  <c r="D40" i="23"/>
  <c r="K39" i="23"/>
  <c r="E39" i="23"/>
  <c r="D39" i="23"/>
  <c r="Y39" i="23" s="1"/>
  <c r="E38" i="23"/>
  <c r="D38" i="23"/>
  <c r="Y38" i="23" s="1"/>
  <c r="E37" i="23"/>
  <c r="D37" i="23"/>
  <c r="E36" i="23"/>
  <c r="D36" i="23"/>
  <c r="Y36" i="23" s="1"/>
  <c r="E35" i="23"/>
  <c r="D35" i="23"/>
  <c r="E34" i="23"/>
  <c r="D34" i="23"/>
  <c r="E33" i="23"/>
  <c r="D33" i="23"/>
  <c r="Y33" i="23" s="1"/>
  <c r="E32" i="23"/>
  <c r="D32" i="23"/>
  <c r="E31" i="23"/>
  <c r="D31" i="23"/>
  <c r="E30" i="23"/>
  <c r="D30" i="23"/>
  <c r="E29" i="23"/>
  <c r="D29" i="23"/>
  <c r="E28" i="23"/>
  <c r="D28" i="23"/>
  <c r="E27" i="23"/>
  <c r="D27" i="23"/>
  <c r="E26" i="23"/>
  <c r="D26" i="23"/>
  <c r="E25" i="23"/>
  <c r="D25" i="23"/>
  <c r="E24" i="23"/>
  <c r="D24" i="23"/>
  <c r="E23" i="23"/>
  <c r="D23" i="23"/>
  <c r="Y23" i="23" s="1"/>
  <c r="E22" i="23"/>
  <c r="D22" i="23"/>
  <c r="E21" i="23"/>
  <c r="D21" i="23"/>
  <c r="E20" i="23"/>
  <c r="D20" i="23"/>
  <c r="E19" i="23"/>
  <c r="D19" i="23"/>
  <c r="E18" i="23"/>
  <c r="D18" i="23"/>
  <c r="E17" i="23"/>
  <c r="D17" i="23"/>
  <c r="E16" i="23"/>
  <c r="D16" i="23"/>
  <c r="E15" i="23"/>
  <c r="D15" i="23"/>
  <c r="E14" i="23"/>
  <c r="D14" i="23"/>
  <c r="E13" i="23"/>
  <c r="D13" i="23"/>
  <c r="E12" i="23"/>
  <c r="D12" i="23"/>
  <c r="E11" i="23"/>
  <c r="D11" i="23"/>
  <c r="D10" i="23"/>
  <c r="F76" i="24" l="1"/>
  <c r="F84" i="24"/>
  <c r="F48" i="24"/>
  <c r="F56" i="24"/>
  <c r="F64" i="24"/>
  <c r="F80" i="24"/>
  <c r="F96" i="24"/>
  <c r="F92" i="24"/>
  <c r="F135" i="24"/>
  <c r="F143" i="24"/>
  <c r="F151" i="24"/>
  <c r="F159" i="24"/>
  <c r="F11" i="24"/>
  <c r="F124" i="24"/>
  <c r="F140" i="24"/>
  <c r="F156" i="24"/>
  <c r="F15" i="24"/>
  <c r="F144" i="24"/>
  <c r="F160" i="24"/>
  <c r="F122" i="24"/>
  <c r="F146" i="24"/>
  <c r="F27" i="24"/>
  <c r="F35" i="24"/>
  <c r="F59" i="24"/>
  <c r="F67" i="24"/>
  <c r="F126" i="24"/>
  <c r="F46" i="24"/>
  <c r="F202" i="24"/>
  <c r="F210" i="24"/>
  <c r="F10" i="24"/>
  <c r="F163" i="24"/>
  <c r="F165" i="24"/>
  <c r="F173" i="24"/>
  <c r="F181" i="24"/>
  <c r="F189" i="24"/>
  <c r="F197" i="24"/>
  <c r="F205" i="24"/>
  <c r="F221" i="24"/>
  <c r="F237" i="24"/>
  <c r="F245" i="24"/>
  <c r="F85" i="24"/>
  <c r="F93" i="24"/>
  <c r="F214" i="24"/>
  <c r="F230" i="24"/>
  <c r="F238" i="24"/>
  <c r="F246" i="24"/>
  <c r="F31" i="24"/>
  <c r="F47" i="24"/>
  <c r="F55" i="24"/>
  <c r="F63" i="24"/>
  <c r="F71" i="24"/>
  <c r="F95" i="24"/>
  <c r="F191" i="24"/>
  <c r="F121" i="24"/>
  <c r="F129" i="24"/>
  <c r="F169" i="24"/>
  <c r="F177" i="24"/>
  <c r="F185" i="24"/>
  <c r="F193" i="24"/>
  <c r="F233" i="24"/>
  <c r="F89" i="24"/>
  <c r="J234" i="23"/>
  <c r="AG242" i="23"/>
  <c r="F42" i="24"/>
  <c r="F74" i="24"/>
  <c r="F219" i="24"/>
  <c r="F99" i="24"/>
  <c r="F180" i="24"/>
  <c r="F36" i="24"/>
  <c r="F37" i="24"/>
  <c r="F109" i="24"/>
  <c r="F133" i="24"/>
  <c r="F94" i="24"/>
  <c r="F240" i="24"/>
  <c r="F32" i="24"/>
  <c r="F41" i="24"/>
  <c r="F73" i="24"/>
  <c r="F105" i="24"/>
  <c r="F43" i="24"/>
  <c r="F114" i="24"/>
  <c r="F162" i="24"/>
  <c r="F178" i="24"/>
  <c r="F186" i="24"/>
  <c r="F194" i="24"/>
  <c r="F218" i="24"/>
  <c r="F226" i="24"/>
  <c r="F234" i="24"/>
  <c r="F44" i="24"/>
  <c r="F68" i="24"/>
  <c r="F91" i="24"/>
  <c r="F123" i="24"/>
  <c r="F139" i="24"/>
  <c r="F147" i="24"/>
  <c r="F155" i="24"/>
  <c r="F171" i="24"/>
  <c r="F13" i="24"/>
  <c r="F211" i="24"/>
  <c r="AG72" i="23"/>
  <c r="K114" i="23"/>
  <c r="K143" i="23"/>
  <c r="F30" i="24"/>
  <c r="F45" i="24"/>
  <c r="F53" i="24"/>
  <c r="F132" i="24"/>
  <c r="F164" i="24"/>
  <c r="F204" i="24"/>
  <c r="F212" i="24"/>
  <c r="F220" i="24"/>
  <c r="F228" i="24"/>
  <c r="F236" i="24"/>
  <c r="F117" i="24"/>
  <c r="F141" i="24"/>
  <c r="F213" i="24"/>
  <c r="F23" i="24"/>
  <c r="F86" i="24"/>
  <c r="F134" i="24"/>
  <c r="F174" i="24"/>
  <c r="F190" i="24"/>
  <c r="F222" i="24"/>
  <c r="I250" i="23"/>
  <c r="E112" i="24"/>
  <c r="F24" i="24"/>
  <c r="F199" i="24"/>
  <c r="F215" i="24"/>
  <c r="F223" i="24"/>
  <c r="F25" i="24"/>
  <c r="F34" i="24"/>
  <c r="F81" i="24"/>
  <c r="F208" i="24"/>
  <c r="F224" i="24"/>
  <c r="F82" i="24"/>
  <c r="F201" i="24"/>
  <c r="AF63" i="23"/>
  <c r="AF222" i="23"/>
  <c r="AG246" i="23"/>
  <c r="AF240" i="23"/>
  <c r="AG74" i="23"/>
  <c r="AF82" i="23"/>
  <c r="AF157" i="23"/>
  <c r="AG182" i="23"/>
  <c r="AG190" i="23"/>
  <c r="J89" i="23"/>
  <c r="J97" i="23"/>
  <c r="J46" i="23"/>
  <c r="AG117" i="23"/>
  <c r="F12" i="24"/>
  <c r="F20" i="24"/>
  <c r="F72" i="24"/>
  <c r="F79" i="24"/>
  <c r="F100" i="24"/>
  <c r="F108" i="24"/>
  <c r="F116" i="24"/>
  <c r="F130" i="24"/>
  <c r="F138" i="24"/>
  <c r="F145" i="24"/>
  <c r="F152" i="24"/>
  <c r="F168" i="24"/>
  <c r="F182" i="24"/>
  <c r="F198" i="24"/>
  <c r="F242" i="24"/>
  <c r="J63" i="23"/>
  <c r="K134" i="23"/>
  <c r="AG142" i="23"/>
  <c r="F28" i="24"/>
  <c r="F49" i="24"/>
  <c r="F57" i="24"/>
  <c r="F65" i="24"/>
  <c r="F131" i="24"/>
  <c r="F153" i="24"/>
  <c r="F175" i="24"/>
  <c r="F183" i="24"/>
  <c r="F206" i="24"/>
  <c r="F227" i="24"/>
  <c r="F235" i="24"/>
  <c r="F243" i="24"/>
  <c r="F14" i="24"/>
  <c r="F21" i="24"/>
  <c r="F29" i="24"/>
  <c r="F50" i="24"/>
  <c r="F58" i="24"/>
  <c r="F66" i="24"/>
  <c r="F87" i="24"/>
  <c r="F101" i="24"/>
  <c r="F154" i="24"/>
  <c r="F176" i="24"/>
  <c r="F184" i="24"/>
  <c r="F192" i="24"/>
  <c r="F207" i="24"/>
  <c r="F244" i="24"/>
  <c r="J11" i="23"/>
  <c r="F170" i="24"/>
  <c r="F200" i="24"/>
  <c r="F102" i="24"/>
  <c r="F110" i="24"/>
  <c r="AF20" i="23"/>
  <c r="F51" i="24"/>
  <c r="F88" i="24"/>
  <c r="F103" i="24"/>
  <c r="F111" i="24"/>
  <c r="F119" i="24"/>
  <c r="F125" i="24"/>
  <c r="F148" i="24"/>
  <c r="F229" i="24"/>
  <c r="F209" i="24"/>
  <c r="F216" i="24"/>
  <c r="F16" i="24"/>
  <c r="F52" i="24"/>
  <c r="F60" i="24"/>
  <c r="F75" i="24"/>
  <c r="F104" i="24"/>
  <c r="F120" i="24"/>
  <c r="F142" i="24"/>
  <c r="F149" i="24"/>
  <c r="AG83" i="23"/>
  <c r="J91" i="23"/>
  <c r="F39" i="24"/>
  <c r="F61" i="24"/>
  <c r="F69" i="24"/>
  <c r="F83" i="24"/>
  <c r="F90" i="24"/>
  <c r="F127" i="24"/>
  <c r="F157" i="24"/>
  <c r="F172" i="24"/>
  <c r="F179" i="24"/>
  <c r="F187" i="24"/>
  <c r="F195" i="24"/>
  <c r="F217" i="24"/>
  <c r="F231" i="24"/>
  <c r="F239" i="24"/>
  <c r="F247" i="24"/>
  <c r="F128" i="24"/>
  <c r="F150" i="24"/>
  <c r="F158" i="24"/>
  <c r="F188" i="24"/>
  <c r="F196" i="24"/>
  <c r="F203" i="24"/>
  <c r="F232" i="24"/>
  <c r="F248" i="24"/>
  <c r="J219" i="23"/>
  <c r="F18" i="24"/>
  <c r="F40" i="24"/>
  <c r="F54" i="24"/>
  <c r="F62" i="24"/>
  <c r="F70" i="24"/>
  <c r="F77" i="24"/>
  <c r="F98" i="24"/>
  <c r="F106" i="24"/>
  <c r="F136" i="24"/>
  <c r="K172" i="23"/>
  <c r="F19" i="24"/>
  <c r="F78" i="24"/>
  <c r="F107" i="24"/>
  <c r="F115" i="24"/>
  <c r="F137" i="24"/>
  <c r="F167" i="24"/>
  <c r="AG104" i="23"/>
  <c r="AG221" i="23"/>
  <c r="AF175" i="23"/>
  <c r="AG51" i="23"/>
  <c r="J66" i="23"/>
  <c r="AF74" i="23"/>
  <c r="K111" i="23"/>
  <c r="AF128" i="23"/>
  <c r="Y143" i="23"/>
  <c r="AG191" i="23"/>
  <c r="J60" i="23"/>
  <c r="AG129" i="23"/>
  <c r="AG53" i="23"/>
  <c r="AG115" i="23"/>
  <c r="J138" i="23"/>
  <c r="AF161" i="23"/>
  <c r="AF193" i="23"/>
  <c r="J61" i="23"/>
  <c r="AF108" i="23"/>
  <c r="AG170" i="23"/>
  <c r="AF186" i="23"/>
  <c r="J54" i="23"/>
  <c r="AG93" i="23"/>
  <c r="K131" i="23"/>
  <c r="J171" i="23"/>
  <c r="AF187" i="23"/>
  <c r="J86" i="23"/>
  <c r="AG125" i="23"/>
  <c r="J18" i="23"/>
  <c r="AF26" i="23"/>
  <c r="H26" i="23"/>
  <c r="J79" i="23"/>
  <c r="AG87" i="23"/>
  <c r="AG95" i="23"/>
  <c r="J133" i="23"/>
  <c r="AG141" i="23"/>
  <c r="J137" i="23"/>
  <c r="AG159" i="23"/>
  <c r="K196" i="23"/>
  <c r="AF204" i="23"/>
  <c r="K227" i="23"/>
  <c r="F38" i="24"/>
  <c r="F166" i="24"/>
  <c r="AG79" i="23"/>
  <c r="AG160" i="23"/>
  <c r="F33" i="24"/>
  <c r="F161" i="24"/>
  <c r="AG80" i="23"/>
  <c r="Y87" i="23"/>
  <c r="AG103" i="23"/>
  <c r="J110" i="23"/>
  <c r="AF197" i="23"/>
  <c r="AF228" i="23"/>
  <c r="AG153" i="23"/>
  <c r="AG237" i="23"/>
  <c r="AG118" i="23"/>
  <c r="AF154" i="23"/>
  <c r="J118" i="23"/>
  <c r="AG214" i="23"/>
  <c r="AG119" i="23"/>
  <c r="AG126" i="23"/>
  <c r="J192" i="23"/>
  <c r="AG215" i="23"/>
  <c r="F118" i="24"/>
  <c r="AG239" i="23"/>
  <c r="F113" i="24"/>
  <c r="F241" i="24"/>
  <c r="AF68" i="23"/>
  <c r="AF113" i="23"/>
  <c r="J141" i="23"/>
  <c r="Y171" i="23"/>
  <c r="J179" i="23"/>
  <c r="K186" i="23"/>
  <c r="F97" i="24"/>
  <c r="F225" i="24"/>
  <c r="J47" i="23"/>
  <c r="AG84" i="23"/>
  <c r="J106" i="23"/>
  <c r="AG121" i="23"/>
  <c r="AG149" i="23"/>
  <c r="AG180" i="23"/>
  <c r="AF194" i="23"/>
  <c r="AF225" i="23"/>
  <c r="AG233" i="23"/>
  <c r="AG34" i="23"/>
  <c r="AF47" i="23"/>
  <c r="AG158" i="23"/>
  <c r="Y194" i="23"/>
  <c r="Z55" i="23"/>
  <c r="AF78" i="23"/>
  <c r="J129" i="23"/>
  <c r="AG56" i="23"/>
  <c r="AF115" i="23"/>
  <c r="AF129" i="23"/>
  <c r="AG151" i="23"/>
  <c r="AF158" i="23"/>
  <c r="AG24" i="23"/>
  <c r="AG31" i="23"/>
  <c r="AG102" i="23"/>
  <c r="J114" i="23"/>
  <c r="AG120" i="23"/>
  <c r="AG138" i="23"/>
  <c r="AF143" i="23"/>
  <c r="AF156" i="23"/>
  <c r="AF183" i="23"/>
  <c r="AF244" i="23"/>
  <c r="AG143" i="23"/>
  <c r="AF57" i="23"/>
  <c r="AF25" i="23"/>
  <c r="AG32" i="23"/>
  <c r="AG64" i="23"/>
  <c r="J77" i="23"/>
  <c r="J102" i="23"/>
  <c r="AG157" i="23"/>
  <c r="AF170" i="23"/>
  <c r="AG184" i="23"/>
  <c r="AF203" i="23"/>
  <c r="AG210" i="23"/>
  <c r="AF237" i="23"/>
  <c r="Y244" i="23"/>
  <c r="J96" i="23"/>
  <c r="J245" i="23"/>
  <c r="J72" i="23"/>
  <c r="J84" i="23"/>
  <c r="AF96" i="23"/>
  <c r="AF122" i="23"/>
  <c r="K128" i="23"/>
  <c r="AF140" i="23"/>
  <c r="AF145" i="23"/>
  <c r="K157" i="23"/>
  <c r="AG163" i="23"/>
  <c r="Y170" i="23"/>
  <c r="Y72" i="23"/>
  <c r="Y26" i="23"/>
  <c r="AF72" i="23"/>
  <c r="AG128" i="23"/>
  <c r="AG134" i="23"/>
  <c r="AF141" i="23"/>
  <c r="AG145" i="23"/>
  <c r="AG152" i="23"/>
  <c r="AG164" i="23"/>
  <c r="Y204" i="23"/>
  <c r="AF211" i="23"/>
  <c r="J218" i="23"/>
  <c r="J232" i="23"/>
  <c r="AF239" i="23"/>
  <c r="AF246" i="23"/>
  <c r="AF44" i="23"/>
  <c r="AG60" i="23"/>
  <c r="Y91" i="23"/>
  <c r="AF98" i="23"/>
  <c r="AF104" i="23"/>
  <c r="Y110" i="23"/>
  <c r="J134" i="23"/>
  <c r="AG146" i="23"/>
  <c r="K152" i="23"/>
  <c r="AG198" i="23"/>
  <c r="AG212" i="23"/>
  <c r="K218" i="23"/>
  <c r="K239" i="23"/>
  <c r="AG27" i="23"/>
  <c r="Y47" i="23"/>
  <c r="AG91" i="23"/>
  <c r="AG105" i="23"/>
  <c r="AF110" i="23"/>
  <c r="AG68" i="23"/>
  <c r="J92" i="23"/>
  <c r="AF111" i="23"/>
  <c r="AG124" i="23"/>
  <c r="AF135" i="23"/>
  <c r="AG147" i="23"/>
  <c r="AG165" i="23"/>
  <c r="AG179" i="23"/>
  <c r="J186" i="23"/>
  <c r="J206" i="23"/>
  <c r="J28" i="23"/>
  <c r="J36" i="23"/>
  <c r="J68" i="23"/>
  <c r="J87" i="23"/>
  <c r="Y124" i="23"/>
  <c r="J147" i="23"/>
  <c r="AG200" i="23"/>
  <c r="K206" i="23"/>
  <c r="AG220" i="23"/>
  <c r="AG249" i="23"/>
  <c r="Y234" i="23"/>
  <c r="AF15" i="23"/>
  <c r="J22" i="23"/>
  <c r="AG63" i="23"/>
  <c r="AG69" i="23"/>
  <c r="AG75" i="23"/>
  <c r="AF87" i="23"/>
  <c r="AG101" i="23"/>
  <c r="AF106" i="23"/>
  <c r="AG130" i="23"/>
  <c r="J143" i="23"/>
  <c r="AG167" i="23"/>
  <c r="K181" i="23"/>
  <c r="J200" i="23"/>
  <c r="AF119" i="23"/>
  <c r="AG131" i="23"/>
  <c r="AF149" i="23"/>
  <c r="AF168" i="23"/>
  <c r="AG188" i="23"/>
  <c r="J194" i="23"/>
  <c r="AG201" i="23"/>
  <c r="J208" i="23"/>
  <c r="AG243" i="23"/>
  <c r="AF165" i="23"/>
  <c r="AG189" i="23"/>
  <c r="AG205" i="23"/>
  <c r="AG223" i="23"/>
  <c r="Y18" i="23"/>
  <c r="Y25" i="23"/>
  <c r="Y31" i="23"/>
  <c r="AG37" i="23"/>
  <c r="AG43" i="23"/>
  <c r="AG47" i="23"/>
  <c r="Y53" i="23"/>
  <c r="AF58" i="23"/>
  <c r="K102" i="23"/>
  <c r="AF69" i="23"/>
  <c r="J78" i="23"/>
  <c r="Y83" i="23"/>
  <c r="Y92" i="23"/>
  <c r="AG106" i="23"/>
  <c r="AG111" i="23"/>
  <c r="K133" i="23"/>
  <c r="K142" i="23"/>
  <c r="AF159" i="23"/>
  <c r="K165" i="23"/>
  <c r="AG175" i="23"/>
  <c r="AG186" i="23"/>
  <c r="AF190" i="23"/>
  <c r="AG194" i="23"/>
  <c r="K200" i="23"/>
  <c r="AF218" i="23"/>
  <c r="J224" i="23"/>
  <c r="AF229" i="23"/>
  <c r="Y239" i="23"/>
  <c r="AG58" i="23"/>
  <c r="J69" i="23"/>
  <c r="K73" i="23"/>
  <c r="K75" i="23" s="1"/>
  <c r="Y78" i="23"/>
  <c r="AF84" i="23"/>
  <c r="AG88" i="23"/>
  <c r="AF92" i="23"/>
  <c r="Y103" i="23"/>
  <c r="AF107" i="23"/>
  <c r="AG112" i="23"/>
  <c r="J117" i="23"/>
  <c r="J125" i="23"/>
  <c r="Y133" i="23"/>
  <c r="AF138" i="23"/>
  <c r="AF142" i="23"/>
  <c r="K146" i="23"/>
  <c r="AF152" i="23"/>
  <c r="J156" i="23"/>
  <c r="AF160" i="23"/>
  <c r="Y165" i="23"/>
  <c r="K175" i="23"/>
  <c r="AF180" i="23"/>
  <c r="AG195" i="23"/>
  <c r="AG213" i="23"/>
  <c r="AG218" i="23"/>
  <c r="AG230" i="23"/>
  <c r="J235" i="23"/>
  <c r="AF64" i="23"/>
  <c r="Y69" i="23"/>
  <c r="AG78" i="23"/>
  <c r="AG92" i="23"/>
  <c r="AG98" i="23"/>
  <c r="Y117" i="23"/>
  <c r="Y121" i="23"/>
  <c r="AF126" i="23"/>
  <c r="AF133" i="23"/>
  <c r="Y146" i="23"/>
  <c r="AG156" i="23"/>
  <c r="AG166" i="23"/>
  <c r="K171" i="23"/>
  <c r="Y175" i="23"/>
  <c r="AF181" i="23"/>
  <c r="K235" i="23"/>
  <c r="K137" i="23"/>
  <c r="AG13" i="23"/>
  <c r="AG20" i="23"/>
  <c r="J26" i="23"/>
  <c r="AG59" i="23"/>
  <c r="Z69" i="23"/>
  <c r="K107" i="23"/>
  <c r="K109" i="23"/>
  <c r="Y84" i="23"/>
  <c r="AG89" i="23"/>
  <c r="J93" i="23"/>
  <c r="K120" i="23"/>
  <c r="AG107" i="23"/>
  <c r="AG113" i="23"/>
  <c r="AF117" i="23"/>
  <c r="AF121" i="23"/>
  <c r="AG133" i="23"/>
  <c r="AF191" i="23"/>
  <c r="K229" i="23"/>
  <c r="AF214" i="23"/>
  <c r="AF219" i="23"/>
  <c r="AG225" i="23"/>
  <c r="K230" i="23"/>
  <c r="AF235" i="23"/>
  <c r="AG240" i="23"/>
  <c r="Y246" i="23"/>
  <c r="AF60" i="23"/>
  <c r="K104" i="23"/>
  <c r="K112" i="23"/>
  <c r="AG122" i="23"/>
  <c r="J126" i="23"/>
  <c r="AF134" i="23"/>
  <c r="AG161" i="23"/>
  <c r="J166" i="23"/>
  <c r="AF171" i="23"/>
  <c r="Y181" i="23"/>
  <c r="AG202" i="23"/>
  <c r="Y219" i="23"/>
  <c r="AG226" i="23"/>
  <c r="AG231" i="23"/>
  <c r="AG235" i="23"/>
  <c r="Y240" i="23"/>
  <c r="AG247" i="23"/>
  <c r="K105" i="23"/>
  <c r="AF85" i="23"/>
  <c r="AG94" i="23"/>
  <c r="AG114" i="23"/>
  <c r="AG127" i="23"/>
  <c r="AF130" i="23"/>
  <c r="AF153" i="23"/>
  <c r="AF172" i="23"/>
  <c r="AG177" i="23"/>
  <c r="J191" i="23"/>
  <c r="AG219" i="23"/>
  <c r="AF226" i="23"/>
  <c r="AG232" i="23"/>
  <c r="AF236" i="23"/>
  <c r="AG241" i="23"/>
  <c r="Y247" i="23"/>
  <c r="AF53" i="23"/>
  <c r="J56" i="23"/>
  <c r="J70" i="23"/>
  <c r="J85" i="23"/>
  <c r="K100" i="23"/>
  <c r="K127" i="23"/>
  <c r="AG140" i="23"/>
  <c r="K148" i="23"/>
  <c r="J153" i="23"/>
  <c r="J172" i="23"/>
  <c r="AG197" i="23"/>
  <c r="AG203" i="23"/>
  <c r="J209" i="23"/>
  <c r="AG216" i="23"/>
  <c r="J227" i="23"/>
  <c r="AG236" i="23"/>
  <c r="Y34" i="23"/>
  <c r="AG67" i="23"/>
  <c r="AG70" i="23"/>
  <c r="AG85" i="23"/>
  <c r="J90" i="23"/>
  <c r="J105" i="23"/>
  <c r="J109" i="23"/>
  <c r="Y114" i="23"/>
  <c r="AF118" i="23"/>
  <c r="AF127" i="23"/>
  <c r="K140" i="23"/>
  <c r="AG178" i="23"/>
  <c r="J187" i="23"/>
  <c r="Y197" i="23"/>
  <c r="Y203" i="23"/>
  <c r="AG15" i="23"/>
  <c r="AF34" i="23"/>
  <c r="AG41" i="23"/>
  <c r="Y46" i="23"/>
  <c r="Z77" i="23"/>
  <c r="AF90" i="23"/>
  <c r="J95" i="23"/>
  <c r="Y105" i="23"/>
  <c r="Y140" i="23"/>
  <c r="AG154" i="23"/>
  <c r="J158" i="23"/>
  <c r="AG168" i="23"/>
  <c r="Y172" i="23"/>
  <c r="K178" i="23"/>
  <c r="K187" i="23"/>
  <c r="K209" i="23"/>
  <c r="AF46" i="23"/>
  <c r="Y101" i="23"/>
  <c r="AF105" i="23"/>
  <c r="Y131" i="23"/>
  <c r="AG135" i="23"/>
  <c r="AG144" i="23"/>
  <c r="J149" i="23"/>
  <c r="K158" i="23"/>
  <c r="AG172" i="23"/>
  <c r="Y187" i="23"/>
  <c r="AG193" i="23"/>
  <c r="AF227" i="23"/>
  <c r="Y237" i="23"/>
  <c r="J16" i="23"/>
  <c r="AG42" i="23"/>
  <c r="AG46" i="23"/>
  <c r="Z57" i="23"/>
  <c r="K106" i="23"/>
  <c r="AG77" i="23"/>
  <c r="AG82" i="23"/>
  <c r="AF91" i="23"/>
  <c r="AG96" i="23"/>
  <c r="J115" i="23"/>
  <c r="J128" i="23"/>
  <c r="AG136" i="23"/>
  <c r="AF144" i="23"/>
  <c r="K149" i="23"/>
  <c r="K154" i="23"/>
  <c r="Y158" i="23"/>
  <c r="J169" i="23"/>
  <c r="AG173" i="23"/>
  <c r="AF179" i="23"/>
  <c r="K184" i="23"/>
  <c r="AG187" i="23"/>
  <c r="Y193" i="23"/>
  <c r="AG199" i="23"/>
  <c r="J204" i="23"/>
  <c r="AF221" i="23"/>
  <c r="AG228" i="23"/>
  <c r="AG238" i="23"/>
  <c r="AF249" i="23"/>
  <c r="AF83" i="23"/>
  <c r="M54" i="23"/>
  <c r="M78" i="23" s="1"/>
  <c r="AG30" i="23"/>
  <c r="AG36" i="23"/>
  <c r="AG57" i="23"/>
  <c r="Y68" i="23"/>
  <c r="AF120" i="23"/>
  <c r="AG137" i="23"/>
  <c r="AG150" i="23"/>
  <c r="AG174" i="23"/>
  <c r="AF184" i="23"/>
  <c r="AF200" i="23"/>
  <c r="AG204" i="23"/>
  <c r="AG222" i="23"/>
  <c r="K234" i="23"/>
  <c r="K244" i="23"/>
  <c r="AF18" i="23"/>
  <c r="J41" i="23"/>
  <c r="AG44" i="23"/>
  <c r="AG48" i="23"/>
  <c r="Y56" i="23"/>
  <c r="Y63" i="23"/>
  <c r="Y90" i="23"/>
  <c r="J103" i="23"/>
  <c r="AG110" i="23"/>
  <c r="J113" i="23"/>
  <c r="Y115" i="23"/>
  <c r="K126" i="23"/>
  <c r="K138" i="23"/>
  <c r="K141" i="23"/>
  <c r="K153" i="23"/>
  <c r="K156" i="23"/>
  <c r="AF166" i="23"/>
  <c r="AG171" i="23"/>
  <c r="K179" i="23"/>
  <c r="K191" i="23"/>
  <c r="K194" i="23"/>
  <c r="AF196" i="23"/>
  <c r="K204" i="23"/>
  <c r="Y206" i="23"/>
  <c r="Y209" i="23"/>
  <c r="AG211" i="23"/>
  <c r="J214" i="23"/>
  <c r="K217" i="23"/>
  <c r="J222" i="23"/>
  <c r="J225" i="23"/>
  <c r="Y227" i="23"/>
  <c r="AG229" i="23"/>
  <c r="K232" i="23"/>
  <c r="AF234" i="23"/>
  <c r="J242" i="23"/>
  <c r="J247" i="23"/>
  <c r="J27" i="23"/>
  <c r="J76" i="23"/>
  <c r="K113" i="23"/>
  <c r="Y126" i="23"/>
  <c r="J136" i="23"/>
  <c r="Y138" i="23"/>
  <c r="Y141" i="23"/>
  <c r="J151" i="23"/>
  <c r="Y153" i="23"/>
  <c r="Y156" i="23"/>
  <c r="J164" i="23"/>
  <c r="J174" i="23"/>
  <c r="J177" i="23"/>
  <c r="Y179" i="23"/>
  <c r="AG181" i="23"/>
  <c r="J189" i="23"/>
  <c r="Y191" i="23"/>
  <c r="AG196" i="23"/>
  <c r="J202" i="23"/>
  <c r="AF206" i="23"/>
  <c r="AF209" i="23"/>
  <c r="K214" i="23"/>
  <c r="K222" i="23"/>
  <c r="K225" i="23"/>
  <c r="AG234" i="23"/>
  <c r="K242" i="23"/>
  <c r="AG244" i="23"/>
  <c r="Y41" i="23"/>
  <c r="AF56" i="23"/>
  <c r="Z59" i="23"/>
  <c r="J67" i="23"/>
  <c r="AG19" i="23"/>
  <c r="AF23" i="23"/>
  <c r="Y27" i="23"/>
  <c r="AF37" i="23"/>
  <c r="AF41" i="23"/>
  <c r="AG45" i="23"/>
  <c r="J48" i="23"/>
  <c r="J53" i="23"/>
  <c r="Y67" i="23"/>
  <c r="AF73" i="23"/>
  <c r="Y76" i="23"/>
  <c r="J82" i="23"/>
  <c r="AG90" i="23"/>
  <c r="J101" i="23"/>
  <c r="AF103" i="23"/>
  <c r="J108" i="23"/>
  <c r="U113" i="23"/>
  <c r="J121" i="23"/>
  <c r="J131" i="23"/>
  <c r="K136" i="23"/>
  <c r="J146" i="23"/>
  <c r="K151" i="23"/>
  <c r="J161" i="23"/>
  <c r="K164" i="23"/>
  <c r="K174" i="23"/>
  <c r="K177" i="23"/>
  <c r="J184" i="23"/>
  <c r="K189" i="23"/>
  <c r="K202" i="23"/>
  <c r="AG206" i="23"/>
  <c r="AG209" i="23"/>
  <c r="Y214" i="23"/>
  <c r="J220" i="23"/>
  <c r="Y222" i="23"/>
  <c r="Y225" i="23"/>
  <c r="AG227" i="23"/>
  <c r="AF232" i="23"/>
  <c r="J237" i="23"/>
  <c r="J240" i="23"/>
  <c r="AF242" i="23"/>
  <c r="AF247" i="23"/>
  <c r="AA14" i="23"/>
  <c r="AG23" i="23"/>
  <c r="AG28" i="23"/>
  <c r="AF33" i="23"/>
  <c r="Y37" i="23"/>
  <c r="AF67" i="23"/>
  <c r="AG73" i="23"/>
  <c r="AF76" i="23"/>
  <c r="J88" i="23"/>
  <c r="AF93" i="23"/>
  <c r="J111" i="23"/>
  <c r="Y113" i="23"/>
  <c r="K254" i="23"/>
  <c r="J119" i="23"/>
  <c r="J124" i="23"/>
  <c r="Y136" i="23"/>
  <c r="Y151" i="23"/>
  <c r="Y164" i="23"/>
  <c r="Y174" i="23"/>
  <c r="Y177" i="23"/>
  <c r="Y189" i="23"/>
  <c r="Y202" i="23"/>
  <c r="J212" i="23"/>
  <c r="K220" i="23"/>
  <c r="J230" i="23"/>
  <c r="K237" i="23"/>
  <c r="K240" i="23"/>
  <c r="AG183" i="23"/>
  <c r="D250" i="23"/>
  <c r="AG76" i="23"/>
  <c r="Y88" i="23"/>
  <c r="K119" i="23"/>
  <c r="AF136" i="23"/>
  <c r="Z247" i="23"/>
  <c r="J144" i="23"/>
  <c r="AF151" i="23"/>
  <c r="J159" i="23"/>
  <c r="AF164" i="23"/>
  <c r="J167" i="23"/>
  <c r="AF174" i="23"/>
  <c r="AF177" i="23"/>
  <c r="J182" i="23"/>
  <c r="AF189" i="23"/>
  <c r="J197" i="23"/>
  <c r="AF202" i="23"/>
  <c r="Y212" i="23"/>
  <c r="K245" i="23"/>
  <c r="AG18" i="23"/>
  <c r="J23" i="23"/>
  <c r="AF28" i="23"/>
  <c r="AG38" i="23"/>
  <c r="AF49" i="23"/>
  <c r="J57" i="23"/>
  <c r="Y60" i="23"/>
  <c r="J64" i="23"/>
  <c r="Y70" i="23"/>
  <c r="Y79" i="23"/>
  <c r="Y85" i="23"/>
  <c r="AF88" i="23"/>
  <c r="J98" i="23"/>
  <c r="AF101" i="23"/>
  <c r="AG108" i="23"/>
  <c r="Y111" i="23"/>
  <c r="Y119" i="23"/>
  <c r="AF124" i="23"/>
  <c r="K129" i="23"/>
  <c r="AF131" i="23"/>
  <c r="Y134" i="23"/>
  <c r="K144" i="23"/>
  <c r="AF146" i="23"/>
  <c r="Y149" i="23"/>
  <c r="K159" i="23"/>
  <c r="K167" i="23"/>
  <c r="J170" i="23"/>
  <c r="K182" i="23"/>
  <c r="Y200" i="23"/>
  <c r="J207" i="23"/>
  <c r="J210" i="23"/>
  <c r="AF212" i="23"/>
  <c r="AF220" i="23"/>
  <c r="J228" i="23"/>
  <c r="Y230" i="23"/>
  <c r="AC245" i="23"/>
  <c r="AC248" i="23" s="1"/>
  <c r="K249" i="23"/>
  <c r="AG33" i="23"/>
  <c r="Y15" i="23"/>
  <c r="J20" i="23"/>
  <c r="AG25" i="23"/>
  <c r="J29" i="23"/>
  <c r="J34" i="23"/>
  <c r="J42" i="23"/>
  <c r="AG49" i="23"/>
  <c r="Y64" i="23"/>
  <c r="AF70" i="23"/>
  <c r="J74" i="23"/>
  <c r="AF79" i="23"/>
  <c r="K91" i="23"/>
  <c r="J104" i="23"/>
  <c r="AA119" i="23"/>
  <c r="J127" i="23"/>
  <c r="J142" i="23"/>
  <c r="J154" i="23"/>
  <c r="J157" i="23"/>
  <c r="J162" i="23"/>
  <c r="K170" i="23"/>
  <c r="J180" i="23"/>
  <c r="J195" i="23"/>
  <c r="J205" i="23"/>
  <c r="K207" i="23"/>
  <c r="K210" i="23"/>
  <c r="K228" i="23"/>
  <c r="AF230" i="23"/>
  <c r="J233" i="23"/>
  <c r="J243" i="23"/>
  <c r="AF167" i="23"/>
  <c r="K180" i="23"/>
  <c r="AF182" i="23"/>
  <c r="K195" i="23"/>
  <c r="K205" i="23"/>
  <c r="Y207" i="23"/>
  <c r="Y210" i="23"/>
  <c r="J223" i="23"/>
  <c r="J226" i="23"/>
  <c r="K233" i="23"/>
  <c r="K243" i="23"/>
  <c r="AA13" i="23"/>
  <c r="K48" i="23"/>
  <c r="AG21" i="23"/>
  <c r="K78" i="23"/>
  <c r="AG50" i="23"/>
  <c r="J71" i="23"/>
  <c r="J83" i="23"/>
  <c r="Y104" i="23"/>
  <c r="J122" i="23"/>
  <c r="Y127" i="23"/>
  <c r="J132" i="23"/>
  <c r="J140" i="23"/>
  <c r="Y142" i="23"/>
  <c r="J152" i="23"/>
  <c r="Y154" i="23"/>
  <c r="Y157" i="23"/>
  <c r="J165" i="23"/>
  <c r="J175" i="23"/>
  <c r="J178" i="23"/>
  <c r="Y180" i="23"/>
  <c r="J185" i="23"/>
  <c r="J190" i="23"/>
  <c r="J193" i="23"/>
  <c r="Y195" i="23"/>
  <c r="J203" i="23"/>
  <c r="U205" i="23"/>
  <c r="AF207" i="23"/>
  <c r="AF210" i="23"/>
  <c r="K223" i="23"/>
  <c r="K226" i="23"/>
  <c r="Y233" i="23"/>
  <c r="Y243" i="23"/>
  <c r="J246" i="23"/>
  <c r="K190" i="23"/>
  <c r="K193" i="23"/>
  <c r="AF195" i="23"/>
  <c r="K203" i="23"/>
  <c r="Y205" i="23"/>
  <c r="AG207" i="23"/>
  <c r="J213" i="23"/>
  <c r="J216" i="23"/>
  <c r="J221" i="23"/>
  <c r="Y223" i="23"/>
  <c r="Y226" i="23"/>
  <c r="AF233" i="23"/>
  <c r="J241" i="23"/>
  <c r="AF243" i="23"/>
  <c r="K246" i="23"/>
  <c r="J249" i="23"/>
  <c r="Y11" i="23"/>
  <c r="Y16" i="23"/>
  <c r="J21" i="23"/>
  <c r="AG26" i="23"/>
  <c r="Y30" i="23"/>
  <c r="K83" i="23"/>
  <c r="AF39" i="23"/>
  <c r="AF42" i="23"/>
  <c r="AG55" i="23"/>
  <c r="AG65" i="23"/>
  <c r="AF77" i="23"/>
  <c r="J80" i="23"/>
  <c r="Y89" i="23"/>
  <c r="AF95" i="23"/>
  <c r="J99" i="23"/>
  <c r="J112" i="23"/>
  <c r="Y125" i="23"/>
  <c r="J135" i="23"/>
  <c r="K147" i="23"/>
  <c r="J150" i="23"/>
  <c r="J163" i="23"/>
  <c r="J173" i="23"/>
  <c r="J188" i="23"/>
  <c r="J198" i="23"/>
  <c r="J201" i="23"/>
  <c r="AF205" i="23"/>
  <c r="K213" i="23"/>
  <c r="K216" i="23"/>
  <c r="K221" i="23"/>
  <c r="AF223" i="23"/>
  <c r="J231" i="23"/>
  <c r="K241" i="23"/>
  <c r="AF11" i="23"/>
  <c r="AG17" i="23"/>
  <c r="Y21" i="23"/>
  <c r="AF31" i="23"/>
  <c r="AG39" i="23"/>
  <c r="AG62" i="23"/>
  <c r="J65" i="23"/>
  <c r="J75" i="23"/>
  <c r="Y80" i="23"/>
  <c r="AF89" i="23"/>
  <c r="AF99" i="23"/>
  <c r="Y102" i="23"/>
  <c r="J107" i="23"/>
  <c r="AF114" i="23"/>
  <c r="J120" i="23"/>
  <c r="AF125" i="23"/>
  <c r="J130" i="23"/>
  <c r="K135" i="23"/>
  <c r="AF137" i="23"/>
  <c r="J145" i="23"/>
  <c r="Y147" i="23"/>
  <c r="K150" i="23"/>
  <c r="J155" i="23"/>
  <c r="J160" i="23"/>
  <c r="K163" i="23"/>
  <c r="J168" i="23"/>
  <c r="K173" i="23"/>
  <c r="AF178" i="23"/>
  <c r="J183" i="23"/>
  <c r="K188" i="23"/>
  <c r="K198" i="23"/>
  <c r="K201" i="23"/>
  <c r="Y213" i="23"/>
  <c r="Y216" i="23"/>
  <c r="Y221" i="23"/>
  <c r="AF231" i="23"/>
  <c r="J236" i="23"/>
  <c r="J239" i="23"/>
  <c r="Y241" i="23"/>
  <c r="AG12" i="23"/>
  <c r="AF22" i="23"/>
  <c r="AF36" i="23"/>
  <c r="AG40" i="23"/>
  <c r="Y75" i="23"/>
  <c r="AF80" i="23"/>
  <c r="AG99" i="23"/>
  <c r="AF102" i="23"/>
  <c r="AF112" i="23"/>
  <c r="K130" i="23"/>
  <c r="Y135" i="23"/>
  <c r="K145" i="23"/>
  <c r="AF147" i="23"/>
  <c r="Y150" i="23"/>
  <c r="K160" i="23"/>
  <c r="Y163" i="23"/>
  <c r="K168" i="23"/>
  <c r="Y173" i="23"/>
  <c r="K183" i="23"/>
  <c r="Y188" i="23"/>
  <c r="Y198" i="23"/>
  <c r="Y201" i="23"/>
  <c r="J211" i="23"/>
  <c r="AF213" i="23"/>
  <c r="K219" i="23"/>
  <c r="J229" i="23"/>
  <c r="K236" i="23"/>
  <c r="AF241" i="23"/>
  <c r="AA18" i="23"/>
  <c r="AF75" i="23"/>
  <c r="K115" i="23"/>
  <c r="Y107" i="23"/>
  <c r="K110" i="23"/>
  <c r="Y120" i="23"/>
  <c r="Z246" i="23"/>
  <c r="Y130" i="23"/>
  <c r="Y145" i="23"/>
  <c r="AF150" i="23"/>
  <c r="Y160" i="23"/>
  <c r="AF163" i="23"/>
  <c r="Y168" i="23"/>
  <c r="AF173" i="23"/>
  <c r="J176" i="23"/>
  <c r="J181" i="23"/>
  <c r="Y183" i="23"/>
  <c r="AF188" i="23"/>
  <c r="J196" i="23"/>
  <c r="AF198" i="23"/>
  <c r="AF201" i="23"/>
  <c r="K211" i="23"/>
  <c r="AF216" i="23"/>
  <c r="J244" i="23"/>
  <c r="AF13" i="23"/>
  <c r="AG22" i="23"/>
  <c r="K108" i="23"/>
  <c r="J37" i="23"/>
  <c r="J94" i="23"/>
  <c r="K185" i="23"/>
  <c r="AB246" i="23"/>
  <c r="AG11" i="23"/>
  <c r="J14" i="23"/>
  <c r="AF16" i="23"/>
  <c r="AF21" i="23"/>
  <c r="AF29" i="23"/>
  <c r="J32" i="23"/>
  <c r="Z61" i="23"/>
  <c r="Y66" i="23"/>
  <c r="Y71" i="23"/>
  <c r="Y81" i="23"/>
  <c r="AF86" i="23"/>
  <c r="AF94" i="23"/>
  <c r="Y97" i="23"/>
  <c r="K116" i="23"/>
  <c r="K139" i="23"/>
  <c r="K155" i="23"/>
  <c r="K162" i="23"/>
  <c r="K176" i="23"/>
  <c r="K192" i="23"/>
  <c r="K199" i="23"/>
  <c r="K208" i="23"/>
  <c r="Y215" i="23"/>
  <c r="K224" i="23"/>
  <c r="K238" i="23"/>
  <c r="J123" i="23"/>
  <c r="F22" i="24"/>
  <c r="J100" i="23"/>
  <c r="J116" i="23"/>
  <c r="K132" i="23"/>
  <c r="J199" i="23"/>
  <c r="J215" i="23"/>
  <c r="N5" i="23"/>
  <c r="Y14" i="23"/>
  <c r="AG16" i="23"/>
  <c r="J19" i="23"/>
  <c r="J24" i="23"/>
  <c r="AG29" i="23"/>
  <c r="Y32" i="23"/>
  <c r="J40" i="23"/>
  <c r="J45" i="23"/>
  <c r="J50" i="23"/>
  <c r="U52" i="23"/>
  <c r="AF54" i="23"/>
  <c r="J59" i="23"/>
  <c r="AF61" i="23"/>
  <c r="AF66" i="23"/>
  <c r="AF71" i="23"/>
  <c r="AF81" i="23"/>
  <c r="AG86" i="23"/>
  <c r="AF97" i="23"/>
  <c r="AF100" i="23"/>
  <c r="AF109" i="23"/>
  <c r="Y116" i="23"/>
  <c r="AF132" i="23"/>
  <c r="Y139" i="23"/>
  <c r="AF148" i="23"/>
  <c r="Y155" i="23"/>
  <c r="Y162" i="23"/>
  <c r="AF169" i="23"/>
  <c r="Y176" i="23"/>
  <c r="AF185" i="23"/>
  <c r="Y192" i="23"/>
  <c r="Y199" i="23"/>
  <c r="Y208" i="23"/>
  <c r="AC215" i="23"/>
  <c r="AF217" i="23"/>
  <c r="Y224" i="23"/>
  <c r="Y238" i="23"/>
  <c r="Y245" i="23"/>
  <c r="J52" i="23"/>
  <c r="J81" i="23"/>
  <c r="AF19" i="23"/>
  <c r="Y24" i="23"/>
  <c r="AF32" i="23"/>
  <c r="J35" i="23"/>
  <c r="Y40" i="23"/>
  <c r="Y52" i="23"/>
  <c r="AG54" i="23"/>
  <c r="AG61" i="23"/>
  <c r="AG66" i="23"/>
  <c r="AG71" i="23"/>
  <c r="AG81" i="23"/>
  <c r="AG97" i="23"/>
  <c r="AG100" i="23"/>
  <c r="AG109" i="23"/>
  <c r="AF116" i="23"/>
  <c r="K121" i="23"/>
  <c r="AA123" i="23"/>
  <c r="AG132" i="23"/>
  <c r="AF139" i="23"/>
  <c r="AG148" i="23"/>
  <c r="AF155" i="23"/>
  <c r="AF162" i="23"/>
  <c r="AG169" i="23"/>
  <c r="AF176" i="23"/>
  <c r="AG185" i="23"/>
  <c r="AF192" i="23"/>
  <c r="AF199" i="23"/>
  <c r="AF208" i="23"/>
  <c r="AF215" i="23"/>
  <c r="AG217" i="23"/>
  <c r="AF224" i="23"/>
  <c r="AF238" i="23"/>
  <c r="Z245" i="23"/>
  <c r="K253" i="23"/>
  <c r="J217" i="23"/>
  <c r="K169" i="23"/>
  <c r="J238" i="23"/>
  <c r="J12" i="23"/>
  <c r="AF14" i="23"/>
  <c r="AF24" i="23"/>
  <c r="Y35" i="23"/>
  <c r="AF40" i="23"/>
  <c r="AF45" i="23"/>
  <c r="U50" i="23"/>
  <c r="Z52" i="23"/>
  <c r="K64" i="23"/>
  <c r="K79" i="23"/>
  <c r="AG116" i="23"/>
  <c r="AF123" i="23"/>
  <c r="AG139" i="23"/>
  <c r="AG155" i="23"/>
  <c r="AG162" i="23"/>
  <c r="AG176" i="23"/>
  <c r="AG192" i="23"/>
  <c r="AG208" i="23"/>
  <c r="AG224" i="23"/>
  <c r="AA245" i="23"/>
  <c r="AA246" i="23"/>
  <c r="Y12" i="23"/>
  <c r="AG14" i="23"/>
  <c r="J17" i="23"/>
  <c r="J30" i="23"/>
  <c r="AF35" i="23"/>
  <c r="J38" i="23"/>
  <c r="AF52" i="23"/>
  <c r="AF59" i="23"/>
  <c r="AG123" i="23"/>
  <c r="AB245" i="23"/>
  <c r="AB248" i="23" s="1"/>
  <c r="J139" i="23"/>
  <c r="F17" i="24"/>
  <c r="AF12" i="23"/>
  <c r="Y17" i="23"/>
  <c r="Y22" i="23"/>
  <c r="AF27" i="23"/>
  <c r="AG35" i="23"/>
  <c r="J43" i="23"/>
  <c r="Y48" i="23"/>
  <c r="AF50" i="23"/>
  <c r="AG52" i="23"/>
  <c r="J55" i="23"/>
  <c r="J62" i="23"/>
  <c r="K103" i="23"/>
  <c r="AF17" i="23"/>
  <c r="AF30" i="23"/>
  <c r="J33" i="23"/>
  <c r="AF38" i="23"/>
  <c r="Y43" i="23"/>
  <c r="AF48" i="23"/>
  <c r="Y55" i="23"/>
  <c r="K62" i="23"/>
  <c r="K101" i="23"/>
  <c r="AF245" i="23"/>
  <c r="K247" i="23"/>
  <c r="AF248" i="23"/>
  <c r="J15" i="23"/>
  <c r="Y20" i="23"/>
  <c r="J25" i="23"/>
  <c r="AF43" i="23"/>
  <c r="Y62" i="23"/>
  <c r="Z67" i="23"/>
  <c r="K90" i="23"/>
  <c r="AG245" i="23"/>
  <c r="AG248" i="23"/>
  <c r="Y10" i="23"/>
  <c r="AA20" i="23"/>
  <c r="AF55" i="23"/>
  <c r="AF62" i="23"/>
  <c r="J248" i="23"/>
  <c r="J13" i="23"/>
  <c r="J51" i="23"/>
  <c r="AA247" i="23"/>
  <c r="J148" i="23"/>
  <c r="Y13" i="23"/>
  <c r="Y28" i="23"/>
  <c r="J31" i="23"/>
  <c r="J39" i="23"/>
  <c r="J49" i="23"/>
  <c r="J58" i="23"/>
  <c r="K96" i="23"/>
  <c r="J44" i="23"/>
  <c r="K49" i="23"/>
  <c r="AF51" i="23"/>
  <c r="AF65" i="23"/>
  <c r="J73" i="23"/>
  <c r="F112" i="24" l="1"/>
  <c r="J218" i="7"/>
  <c r="E250" i="24"/>
  <c r="E262" i="24" s="1"/>
  <c r="AA21" i="23"/>
  <c r="K255" i="23"/>
  <c r="N255" i="23" s="1"/>
  <c r="H250" i="23"/>
  <c r="I251" i="23" s="1"/>
  <c r="D26" i="24"/>
  <c r="AA248" i="23"/>
  <c r="J251" i="23"/>
  <c r="AA15" i="23"/>
  <c r="AA128" i="23"/>
  <c r="Z248" i="23"/>
  <c r="AD248" i="23" s="1"/>
  <c r="Y248" i="23"/>
  <c r="AA22" i="23" l="1"/>
  <c r="F26" i="24"/>
  <c r="F250" i="24" s="1"/>
  <c r="D250" i="24"/>
  <c r="I221" i="8"/>
  <c r="I230" i="8" s="1"/>
  <c r="I232" i="8" s="1"/>
  <c r="L220" i="8"/>
  <c r="L219" i="8"/>
  <c r="I31" i="8"/>
  <c r="J31" i="8"/>
  <c r="K31" i="8"/>
  <c r="K91" i="7"/>
  <c r="K37" i="7"/>
  <c r="K30" i="7"/>
  <c r="K11" i="7"/>
  <c r="J11" i="7"/>
  <c r="L40" i="7"/>
  <c r="N18" i="6"/>
  <c r="N12" i="6"/>
  <c r="E252" i="24" l="1"/>
  <c r="D262" i="24"/>
  <c r="J37" i="7"/>
  <c r="J30" i="7" s="1"/>
  <c r="J91" i="7" s="1"/>
  <c r="J170" i="7" s="1"/>
  <c r="J212" i="7" s="1"/>
  <c r="L20" i="6" l="1"/>
  <c r="D11" i="21" l="1"/>
  <c r="E11" i="21"/>
  <c r="D12" i="21"/>
  <c r="E12" i="21"/>
  <c r="D13" i="21"/>
  <c r="E13" i="21"/>
  <c r="D14" i="21"/>
  <c r="E14" i="21"/>
  <c r="D15" i="21"/>
  <c r="E15" i="21"/>
  <c r="D16" i="21"/>
  <c r="E16" i="21"/>
  <c r="D17" i="21"/>
  <c r="E17" i="21"/>
  <c r="D18" i="21"/>
  <c r="E18" i="21"/>
  <c r="D19" i="21"/>
  <c r="E19" i="21"/>
  <c r="D20" i="21"/>
  <c r="E20" i="21"/>
  <c r="D21" i="21"/>
  <c r="E21" i="21"/>
  <c r="D22" i="21"/>
  <c r="E22" i="21"/>
  <c r="D23" i="21"/>
  <c r="E23" i="21"/>
  <c r="D24" i="21"/>
  <c r="E24" i="21"/>
  <c r="D25" i="21"/>
  <c r="E25" i="21"/>
  <c r="E26" i="21"/>
  <c r="D27" i="21"/>
  <c r="E27" i="21"/>
  <c r="D28" i="21"/>
  <c r="E28" i="21"/>
  <c r="D29" i="21"/>
  <c r="E29" i="21"/>
  <c r="D30" i="21"/>
  <c r="E30" i="21"/>
  <c r="D31" i="21"/>
  <c r="E31" i="21"/>
  <c r="D32" i="21"/>
  <c r="E32" i="21"/>
  <c r="D33" i="21"/>
  <c r="E33" i="21"/>
  <c r="D34" i="21"/>
  <c r="E34" i="21"/>
  <c r="D35" i="21"/>
  <c r="E35" i="21"/>
  <c r="D36" i="21"/>
  <c r="E36" i="21"/>
  <c r="D37" i="21"/>
  <c r="E37" i="21"/>
  <c r="D38" i="21"/>
  <c r="E38" i="21"/>
  <c r="D39" i="21"/>
  <c r="E39" i="21"/>
  <c r="D40" i="21"/>
  <c r="E40" i="21"/>
  <c r="D41" i="21"/>
  <c r="E41" i="21"/>
  <c r="D42" i="21"/>
  <c r="E42" i="21"/>
  <c r="D43" i="21"/>
  <c r="E43" i="21"/>
  <c r="D44" i="21"/>
  <c r="E44" i="21"/>
  <c r="D45" i="21"/>
  <c r="E45" i="21"/>
  <c r="D46" i="21"/>
  <c r="E46" i="21"/>
  <c r="D47" i="21"/>
  <c r="E47" i="21"/>
  <c r="D48" i="21"/>
  <c r="E48" i="21"/>
  <c r="D49" i="21"/>
  <c r="E49" i="21"/>
  <c r="D50" i="21"/>
  <c r="E50" i="21"/>
  <c r="D51" i="21"/>
  <c r="E51" i="21"/>
  <c r="D52" i="21"/>
  <c r="E52" i="21"/>
  <c r="D53" i="21"/>
  <c r="E53" i="21"/>
  <c r="D54" i="21"/>
  <c r="E54" i="21"/>
  <c r="D55" i="21"/>
  <c r="E55" i="21"/>
  <c r="D56" i="21"/>
  <c r="E56" i="21"/>
  <c r="D57" i="21"/>
  <c r="E57" i="21"/>
  <c r="D58" i="21"/>
  <c r="E58" i="21"/>
  <c r="D59" i="21"/>
  <c r="E59" i="21"/>
  <c r="D60" i="21"/>
  <c r="E60" i="21"/>
  <c r="D61" i="21"/>
  <c r="E61" i="21"/>
  <c r="D62" i="21"/>
  <c r="E62" i="21"/>
  <c r="D63" i="21"/>
  <c r="E63" i="21"/>
  <c r="D64" i="21"/>
  <c r="E64" i="21"/>
  <c r="D65" i="21"/>
  <c r="E65" i="21"/>
  <c r="D66" i="21"/>
  <c r="E66" i="21"/>
  <c r="D67" i="21"/>
  <c r="E67" i="21"/>
  <c r="D68" i="21"/>
  <c r="E68" i="21"/>
  <c r="D69" i="21"/>
  <c r="E69" i="21"/>
  <c r="D70" i="21"/>
  <c r="E70" i="21"/>
  <c r="D71" i="21"/>
  <c r="E71" i="21"/>
  <c r="D72" i="21"/>
  <c r="E72" i="21"/>
  <c r="D73" i="21"/>
  <c r="E73" i="21"/>
  <c r="D74" i="21"/>
  <c r="E74" i="21"/>
  <c r="D75" i="21"/>
  <c r="E75" i="21"/>
  <c r="D76" i="21"/>
  <c r="E76" i="21"/>
  <c r="D77" i="21"/>
  <c r="E77" i="21"/>
  <c r="D78" i="21"/>
  <c r="E78" i="21"/>
  <c r="D79" i="21"/>
  <c r="E79" i="21"/>
  <c r="D80" i="21"/>
  <c r="E80" i="21"/>
  <c r="D81" i="21"/>
  <c r="E81" i="21"/>
  <c r="D82" i="21"/>
  <c r="E82" i="21"/>
  <c r="D83" i="21"/>
  <c r="E83" i="21"/>
  <c r="D84" i="21"/>
  <c r="E84" i="21"/>
  <c r="D85" i="21"/>
  <c r="E85" i="21"/>
  <c r="D86" i="21"/>
  <c r="E86" i="21"/>
  <c r="D87" i="21"/>
  <c r="E87" i="21"/>
  <c r="D88" i="21"/>
  <c r="E88" i="21"/>
  <c r="D89" i="21"/>
  <c r="E89" i="21"/>
  <c r="D90" i="21"/>
  <c r="E90" i="21"/>
  <c r="D91" i="21"/>
  <c r="E91" i="21"/>
  <c r="D92" i="21"/>
  <c r="E92" i="21"/>
  <c r="D93" i="21"/>
  <c r="E93" i="21"/>
  <c r="D94" i="21"/>
  <c r="E94" i="21"/>
  <c r="D95" i="21"/>
  <c r="E95" i="21"/>
  <c r="D96" i="21"/>
  <c r="E96" i="21"/>
  <c r="D97" i="21"/>
  <c r="E97" i="21"/>
  <c r="D98" i="21"/>
  <c r="E98" i="21"/>
  <c r="D99" i="21"/>
  <c r="E99" i="21"/>
  <c r="D100" i="21"/>
  <c r="E100" i="21"/>
  <c r="D101" i="21"/>
  <c r="E101" i="21"/>
  <c r="D102" i="21"/>
  <c r="E102" i="21"/>
  <c r="D103" i="21"/>
  <c r="E103" i="21"/>
  <c r="D104" i="21"/>
  <c r="E104" i="21"/>
  <c r="D105" i="21"/>
  <c r="E105" i="21"/>
  <c r="D106" i="21"/>
  <c r="E106" i="21"/>
  <c r="D107" i="21"/>
  <c r="E107" i="21"/>
  <c r="D108" i="21"/>
  <c r="E108" i="21"/>
  <c r="D109" i="21"/>
  <c r="E109" i="21"/>
  <c r="D110" i="21"/>
  <c r="E110" i="21"/>
  <c r="D111" i="21"/>
  <c r="E111" i="21"/>
  <c r="D112" i="21"/>
  <c r="E10" i="21"/>
  <c r="D10" i="21"/>
  <c r="E250" i="4" l="1"/>
  <c r="D250" i="4"/>
  <c r="F15" i="21" l="1"/>
  <c r="F23" i="21"/>
  <c r="F31" i="21"/>
  <c r="F39" i="21"/>
  <c r="F47" i="21"/>
  <c r="F55" i="21"/>
  <c r="F63" i="21"/>
  <c r="F71" i="21"/>
  <c r="F79" i="21"/>
  <c r="F87" i="21"/>
  <c r="F95" i="21"/>
  <c r="F103" i="21"/>
  <c r="F111" i="21"/>
  <c r="F112" i="21"/>
  <c r="J220" i="7" s="1"/>
  <c r="J221" i="7" s="1"/>
  <c r="F107" i="21" l="1"/>
  <c r="F99" i="21"/>
  <c r="F91" i="21"/>
  <c r="F83" i="21"/>
  <c r="F75" i="21"/>
  <c r="F67" i="21"/>
  <c r="F59" i="21"/>
  <c r="F51" i="21"/>
  <c r="F35" i="21"/>
  <c r="F27" i="21"/>
  <c r="F19" i="21"/>
  <c r="F11" i="21"/>
  <c r="F108" i="21"/>
  <c r="F100" i="21"/>
  <c r="F92" i="21"/>
  <c r="F84" i="21"/>
  <c r="F76" i="21"/>
  <c r="F68" i="21"/>
  <c r="F60" i="21"/>
  <c r="F52" i="21"/>
  <c r="F104" i="21"/>
  <c r="F96" i="21"/>
  <c r="F110" i="21"/>
  <c r="F102" i="21"/>
  <c r="F94" i="21"/>
  <c r="F86" i="21"/>
  <c r="F78" i="21"/>
  <c r="F70" i="21"/>
  <c r="F62" i="21"/>
  <c r="F54" i="21"/>
  <c r="F46" i="21"/>
  <c r="F38" i="21"/>
  <c r="F30" i="21"/>
  <c r="F22" i="21"/>
  <c r="F14" i="21"/>
  <c r="F109" i="21"/>
  <c r="F101" i="21"/>
  <c r="F93" i="21"/>
  <c r="F85" i="21"/>
  <c r="F77" i="21"/>
  <c r="F69" i="21"/>
  <c r="F61" i="21"/>
  <c r="F53" i="21"/>
  <c r="F45" i="21"/>
  <c r="F37" i="21"/>
  <c r="F29" i="21"/>
  <c r="F21" i="21"/>
  <c r="F106" i="21"/>
  <c r="F98" i="21"/>
  <c r="F90" i="21"/>
  <c r="F82" i="21"/>
  <c r="F74" i="21"/>
  <c r="F66" i="21"/>
  <c r="F58" i="21"/>
  <c r="F50" i="21"/>
  <c r="F42" i="21"/>
  <c r="F34" i="21"/>
  <c r="F26" i="21"/>
  <c r="F18" i="21"/>
  <c r="F10" i="21"/>
  <c r="F105" i="21"/>
  <c r="F97" i="21"/>
  <c r="F89" i="21"/>
  <c r="F81" i="21"/>
  <c r="F73" i="21"/>
  <c r="F65" i="21"/>
  <c r="F57" i="21"/>
  <c r="F49" i="21"/>
  <c r="F41" i="21"/>
  <c r="F33" i="21"/>
  <c r="F25" i="21"/>
  <c r="F17" i="21"/>
  <c r="F88" i="21"/>
  <c r="F80" i="21"/>
  <c r="F72" i="21"/>
  <c r="F64" i="21"/>
  <c r="F56" i="21"/>
  <c r="F48" i="21"/>
  <c r="F40" i="21"/>
  <c r="F32" i="21"/>
  <c r="F24" i="21"/>
  <c r="F16" i="21"/>
  <c r="F13" i="21"/>
  <c r="F44" i="21"/>
  <c r="F36" i="21"/>
  <c r="F28" i="21"/>
  <c r="F20" i="21"/>
  <c r="F12" i="21"/>
  <c r="F43" i="21"/>
  <c r="A5" i="21"/>
  <c r="F250" i="21" l="1"/>
  <c r="J15" i="6" l="1"/>
  <c r="D10" i="22" l="1"/>
  <c r="D251" i="22" s="1"/>
  <c r="F166" i="22" l="1"/>
  <c r="AC153" i="22"/>
  <c r="AC149" i="22"/>
  <c r="AC134" i="22"/>
  <c r="AC129" i="22"/>
  <c r="AC117" i="22"/>
  <c r="AC116" i="22"/>
  <c r="AC128" i="22"/>
  <c r="AC125" i="22"/>
  <c r="AC237" i="22"/>
  <c r="AC231" i="22"/>
  <c r="AC212" i="22"/>
  <c r="AC203" i="22"/>
  <c r="AC195" i="22"/>
  <c r="AC224" i="22"/>
  <c r="AC223" i="22"/>
  <c r="AC190" i="22"/>
  <c r="AC182" i="22"/>
  <c r="AC180" i="22"/>
  <c r="AC166" i="22"/>
  <c r="AC158" i="22"/>
  <c r="AC142" i="22"/>
  <c r="AC126" i="22"/>
  <c r="AC123" i="22"/>
  <c r="AC181" i="22"/>
  <c r="AC122" i="22"/>
  <c r="AC242" i="22"/>
  <c r="AC234" i="22"/>
  <c r="AC215" i="22"/>
  <c r="AC228" i="22"/>
  <c r="AC208" i="22"/>
  <c r="AC194" i="22"/>
  <c r="AC221" i="22"/>
  <c r="AC226" i="22"/>
  <c r="AC152" i="22"/>
  <c r="AC247" i="22"/>
  <c r="AC189" i="22"/>
  <c r="AC145" i="22"/>
  <c r="AC131" i="22"/>
  <c r="AC144" i="22"/>
  <c r="AC138" i="22"/>
  <c r="AC143" i="22"/>
  <c r="AC163" i="22"/>
  <c r="AC151" i="22"/>
  <c r="AC136" i="22"/>
  <c r="AC140" i="22"/>
  <c r="AC119" i="22"/>
  <c r="AC114" i="22"/>
  <c r="AC179" i="22"/>
  <c r="AC115" i="22"/>
  <c r="AC238" i="22"/>
  <c r="AC232" i="22"/>
  <c r="AC213" i="22"/>
  <c r="AC235" i="22"/>
  <c r="AC216" i="22"/>
  <c r="AC210" i="22"/>
  <c r="AC207" i="22"/>
  <c r="AC196" i="22"/>
  <c r="AC141" i="22"/>
  <c r="AC155" i="22"/>
  <c r="AC183" i="22"/>
  <c r="AC175" i="22"/>
  <c r="AC167" i="22"/>
  <c r="AC159" i="22"/>
  <c r="AC147" i="22"/>
  <c r="AC139" i="22"/>
  <c r="AC132" i="22"/>
  <c r="AC127" i="22"/>
  <c r="AC124" i="22"/>
  <c r="AC245" i="22"/>
  <c r="AC222" i="22"/>
  <c r="AC188" i="22"/>
  <c r="AC173" i="22"/>
  <c r="AC172" i="22"/>
  <c r="AC164" i="22"/>
  <c r="AC156" i="22"/>
  <c r="AC137" i="22"/>
  <c r="AC120" i="22"/>
  <c r="AC171" i="22"/>
  <c r="AC240" i="22"/>
  <c r="AC243" i="22"/>
  <c r="AC191" i="22"/>
  <c r="AC206" i="22"/>
  <c r="AC200" i="22"/>
  <c r="AC192" i="22"/>
  <c r="AC219" i="22"/>
  <c r="AC186" i="22"/>
  <c r="AC177" i="22"/>
  <c r="AC170" i="22"/>
  <c r="AC162" i="22"/>
  <c r="AC154" i="22"/>
  <c r="AC150" i="22"/>
  <c r="AC135" i="22"/>
  <c r="AC130" i="22"/>
  <c r="AC118" i="22"/>
  <c r="AC113" i="22"/>
  <c r="AC248" i="22"/>
  <c r="AC239" i="22"/>
  <c r="AC233" i="22"/>
  <c r="AC230" i="22"/>
  <c r="AC205" i="22"/>
  <c r="AC199" i="22"/>
  <c r="AC227" i="22"/>
  <c r="AC218" i="22"/>
  <c r="AC184" i="22"/>
  <c r="AC174" i="22"/>
  <c r="AC169" i="22"/>
  <c r="AC160" i="22"/>
  <c r="AC249" i="22"/>
  <c r="AC204" i="22"/>
  <c r="AC198" i="22"/>
  <c r="AC225" i="22"/>
  <c r="AC217" i="22"/>
  <c r="AC185" i="22"/>
  <c r="AC176" i="22"/>
  <c r="AC168" i="22"/>
  <c r="AC161" i="22"/>
  <c r="AC146" i="22"/>
  <c r="AC148" i="22"/>
  <c r="AC133" i="22"/>
  <c r="AC229" i="22"/>
  <c r="AC236" i="22"/>
  <c r="AC246" i="22"/>
  <c r="AC211" i="22"/>
  <c r="AC202" i="22"/>
  <c r="AC197" i="22"/>
  <c r="AC165" i="22"/>
  <c r="AC157" i="22"/>
  <c r="AC121" i="22"/>
  <c r="AC241" i="22"/>
  <c r="AC244" i="22"/>
  <c r="AC214" i="22"/>
  <c r="AC209" i="22"/>
  <c r="AC201" i="22"/>
  <c r="AC193" i="22"/>
  <c r="AC220" i="22"/>
  <c r="AC187" i="22"/>
  <c r="AC178" i="22"/>
  <c r="AB138" i="22"/>
  <c r="AB143" i="22"/>
  <c r="AB144" i="22"/>
  <c r="AB173" i="22"/>
  <c r="AB207" i="22"/>
  <c r="AB233" i="22"/>
  <c r="AB230" i="22"/>
  <c r="AB227" i="22"/>
  <c r="AB218" i="22"/>
  <c r="AB184" i="22"/>
  <c r="AB174" i="22"/>
  <c r="AB229" i="22"/>
  <c r="AB236" i="22"/>
  <c r="AB246" i="22"/>
  <c r="AB182" i="22"/>
  <c r="AB180" i="22"/>
  <c r="AB166" i="22"/>
  <c r="AB158" i="22"/>
  <c r="AB145" i="22"/>
  <c r="AB142" i="22"/>
  <c r="AB131" i="22"/>
  <c r="AB126" i="22"/>
  <c r="AB123" i="22"/>
  <c r="AB235" i="22"/>
  <c r="AB245" i="22"/>
  <c r="AB169" i="22"/>
  <c r="AB149" i="22"/>
  <c r="AB134" i="22"/>
  <c r="AB129" i="22"/>
  <c r="AB116" i="22"/>
  <c r="AB211" i="22"/>
  <c r="AB248" i="22"/>
  <c r="AB239" i="22"/>
  <c r="AB225" i="22"/>
  <c r="AB217" i="22"/>
  <c r="AB196" i="22"/>
  <c r="AB205" i="22"/>
  <c r="AB199" i="22"/>
  <c r="AB160" i="22"/>
  <c r="AB153" i="22"/>
  <c r="AB117" i="22"/>
  <c r="AB238" i="22"/>
  <c r="AB161" i="22"/>
  <c r="AB213" i="22"/>
  <c r="AB146" i="22"/>
  <c r="AB168" i="22"/>
  <c r="AB202" i="22"/>
  <c r="AB197" i="22"/>
  <c r="AB223" i="22"/>
  <c r="AB190" i="22"/>
  <c r="AB216" i="22"/>
  <c r="AB210" i="22"/>
  <c r="AB222" i="22"/>
  <c r="AB188" i="22"/>
  <c r="AB181" i="22"/>
  <c r="AB165" i="22"/>
  <c r="AB157" i="22"/>
  <c r="AB121" i="22"/>
  <c r="AB122" i="22"/>
  <c r="AB232" i="22"/>
  <c r="AB133" i="22"/>
  <c r="AB198" i="22"/>
  <c r="AB125" i="22"/>
  <c r="AB204" i="22"/>
  <c r="AB128" i="22"/>
  <c r="AB249" i="22"/>
  <c r="AB148" i="22"/>
  <c r="AB240" i="22"/>
  <c r="AB150" i="22"/>
  <c r="AB192" i="22"/>
  <c r="AB113" i="22"/>
  <c r="AB243" i="22"/>
  <c r="AB135" i="22"/>
  <c r="AB162" i="22"/>
  <c r="AB185" i="22"/>
  <c r="AB176" i="22"/>
  <c r="AB177" i="22"/>
  <c r="AB191" i="22"/>
  <c r="AB118" i="22"/>
  <c r="AB237" i="22"/>
  <c r="AB231" i="22"/>
  <c r="AB212" i="22"/>
  <c r="AB203" i="22"/>
  <c r="AB195" i="22"/>
  <c r="AB224" i="22"/>
  <c r="AB189" i="22"/>
  <c r="AB183" i="22"/>
  <c r="AB175" i="22"/>
  <c r="AB167" i="22"/>
  <c r="AB159" i="22"/>
  <c r="AB147" i="22"/>
  <c r="AB139" i="22"/>
  <c r="AB132" i="22"/>
  <c r="AB127" i="22"/>
  <c r="AB124" i="22"/>
  <c r="AB186" i="22"/>
  <c r="AB247" i="22"/>
  <c r="AB154" i="22"/>
  <c r="AB200" i="22"/>
  <c r="AB206" i="22"/>
  <c r="AB170" i="22"/>
  <c r="AB242" i="22"/>
  <c r="AB234" i="22"/>
  <c r="AB215" i="22"/>
  <c r="AB228" i="22"/>
  <c r="AB208" i="22"/>
  <c r="AB194" i="22"/>
  <c r="AB221" i="22"/>
  <c r="AB226" i="22"/>
  <c r="AB179" i="22"/>
  <c r="AB172" i="22"/>
  <c r="AB164" i="22"/>
  <c r="AB156" i="22"/>
  <c r="AB152" i="22"/>
  <c r="AB137" i="22"/>
  <c r="AB141" i="22"/>
  <c r="AB120" i="22"/>
  <c r="AB115" i="22"/>
  <c r="AB130" i="22"/>
  <c r="AB219" i="22"/>
  <c r="AB241" i="22"/>
  <c r="AB244" i="22"/>
  <c r="AB214" i="22"/>
  <c r="AB209" i="22"/>
  <c r="AB201" i="22"/>
  <c r="AB193" i="22"/>
  <c r="AB220" i="22"/>
  <c r="AB187" i="22"/>
  <c r="AB178" i="22"/>
  <c r="AB171" i="22"/>
  <c r="AB163" i="22"/>
  <c r="AB155" i="22"/>
  <c r="AB151" i="22"/>
  <c r="AB136" i="22"/>
  <c r="AB140" i="22"/>
  <c r="AB119" i="22"/>
  <c r="AB114" i="22"/>
  <c r="L16" i="16"/>
  <c r="L17" i="16"/>
  <c r="L21" i="16"/>
  <c r="L22" i="16"/>
  <c r="L23" i="16"/>
  <c r="L25" i="16"/>
  <c r="L26" i="16"/>
  <c r="L27" i="16"/>
  <c r="L28" i="16"/>
  <c r="L34" i="16"/>
  <c r="L36" i="16"/>
  <c r="L37" i="16"/>
  <c r="L38" i="16"/>
  <c r="L40" i="16"/>
  <c r="L42" i="16"/>
  <c r="L43" i="16"/>
  <c r="L44" i="16"/>
  <c r="L46" i="16"/>
  <c r="G11" i="15" l="1"/>
  <c r="G12" i="15"/>
  <c r="M19" i="8" l="1"/>
  <c r="M20" i="8"/>
  <c r="M24" i="8"/>
  <c r="M25" i="8"/>
  <c r="M30" i="8"/>
  <c r="M32" i="8"/>
  <c r="M33" i="8"/>
  <c r="M34" i="8"/>
  <c r="M35" i="8"/>
  <c r="M39" i="8"/>
  <c r="M40" i="8"/>
  <c r="M64" i="8"/>
  <c r="M66" i="8"/>
  <c r="M67" i="8"/>
  <c r="M79" i="8"/>
  <c r="M81" i="8"/>
  <c r="M82" i="8"/>
  <c r="M83" i="8"/>
  <c r="M86" i="8"/>
  <c r="M87" i="8"/>
  <c r="M91" i="8"/>
  <c r="M92" i="8"/>
  <c r="M110" i="8"/>
  <c r="M111" i="8"/>
  <c r="M115" i="8"/>
  <c r="M116" i="8"/>
  <c r="M123" i="8"/>
  <c r="M124" i="8"/>
  <c r="M128" i="8"/>
  <c r="M129" i="8"/>
  <c r="M132" i="8"/>
  <c r="M133" i="8"/>
  <c r="M138" i="8"/>
  <c r="M139" i="8"/>
  <c r="M144" i="8"/>
  <c r="M145" i="8"/>
  <c r="M158" i="8"/>
  <c r="M159" i="8"/>
  <c r="M163" i="8"/>
  <c r="M164" i="8"/>
  <c r="M166" i="8"/>
  <c r="M167" i="8"/>
  <c r="M183" i="8"/>
  <c r="M185" i="8"/>
  <c r="M186" i="8"/>
  <c r="M189" i="8"/>
  <c r="M190" i="8"/>
  <c r="M191" i="8"/>
  <c r="M209" i="8"/>
  <c r="M213" i="8"/>
  <c r="M215" i="8"/>
  <c r="M217" i="8"/>
  <c r="M218" i="8"/>
  <c r="M222" i="8"/>
  <c r="M223" i="8"/>
  <c r="M229" i="8"/>
  <c r="M231" i="8"/>
  <c r="M12" i="7"/>
  <c r="M16" i="7"/>
  <c r="M21" i="7"/>
  <c r="M29" i="7"/>
  <c r="M31" i="7"/>
  <c r="M36" i="7"/>
  <c r="M41" i="7"/>
  <c r="M44" i="7"/>
  <c r="M49" i="7"/>
  <c r="M51" i="7"/>
  <c r="M55" i="7"/>
  <c r="M64" i="7"/>
  <c r="M77" i="7"/>
  <c r="M79" i="7"/>
  <c r="M84" i="7"/>
  <c r="M90" i="7"/>
  <c r="M92" i="7"/>
  <c r="M93" i="7"/>
  <c r="M96" i="7"/>
  <c r="M98" i="7"/>
  <c r="M100" i="7"/>
  <c r="M105" i="7"/>
  <c r="M113" i="7"/>
  <c r="M139" i="7"/>
  <c r="M144" i="7"/>
  <c r="M149" i="7"/>
  <c r="M153" i="7"/>
  <c r="M158" i="7"/>
  <c r="M161" i="7"/>
  <c r="M166" i="7"/>
  <c r="M167" i="7"/>
  <c r="M169" i="7"/>
  <c r="M171" i="7"/>
  <c r="M172" i="7"/>
  <c r="M173" i="7"/>
  <c r="M174" i="7"/>
  <c r="M175" i="7"/>
  <c r="M176" i="7"/>
  <c r="M178" i="7"/>
  <c r="M181" i="7"/>
  <c r="M197" i="7"/>
  <c r="M199" i="7"/>
  <c r="M203" i="7"/>
  <c r="M206" i="7"/>
  <c r="M209" i="7"/>
  <c r="M211" i="7"/>
  <c r="M213" i="7"/>
  <c r="M214" i="7"/>
  <c r="M215" i="7"/>
  <c r="M216" i="7"/>
  <c r="M217" i="7"/>
  <c r="M219" i="7"/>
  <c r="I218" i="7" l="1"/>
  <c r="I45" i="16" l="1"/>
  <c r="I27" i="7"/>
  <c r="I26" i="7" l="1"/>
  <c r="I24" i="7" l="1"/>
  <c r="R15" i="6"/>
  <c r="H93" i="8" l="1"/>
  <c r="D250" i="21" l="1"/>
  <c r="D262" i="21" s="1"/>
  <c r="G39" i="22" l="1"/>
  <c r="H104" i="8" l="1"/>
  <c r="M11" i="4" l="1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10" i="4"/>
  <c r="M250" i="4" l="1"/>
  <c r="U83" i="22"/>
  <c r="U105" i="22"/>
  <c r="U113" i="22"/>
  <c r="U114" i="22"/>
  <c r="U91" i="22" l="1"/>
  <c r="U127" i="22"/>
  <c r="U119" i="22"/>
  <c r="U111" i="22"/>
  <c r="U103" i="22"/>
  <c r="U78" i="22"/>
  <c r="U126" i="22"/>
  <c r="U118" i="22"/>
  <c r="U110" i="22"/>
  <c r="U102" i="22"/>
  <c r="U117" i="22"/>
  <c r="U101" i="22"/>
  <c r="U76" i="22"/>
  <c r="U125" i="22"/>
  <c r="U109" i="22"/>
  <c r="U108" i="22"/>
  <c r="U120" i="22"/>
  <c r="U97" i="22"/>
  <c r="U121" i="22"/>
  <c r="U115" i="22"/>
  <c r="U81" i="22"/>
  <c r="U123" i="22"/>
  <c r="U92" i="22"/>
  <c r="U107" i="22"/>
  <c r="U122" i="22"/>
  <c r="U106" i="22"/>
  <c r="U104" i="22"/>
  <c r="U116" i="22"/>
  <c r="U124" i="22"/>
  <c r="A5" i="6" l="1"/>
  <c r="A5" i="7" l="1"/>
  <c r="A5" i="16"/>
  <c r="A5" i="8"/>
  <c r="A5" i="15"/>
  <c r="Y216" i="22"/>
  <c r="O123" i="22"/>
  <c r="Y101" i="22"/>
  <c r="I52" i="22"/>
  <c r="Q42" i="22"/>
  <c r="J42" i="22"/>
  <c r="A4" i="8"/>
  <c r="A4" i="15"/>
  <c r="I94" i="7"/>
  <c r="O86" i="7"/>
  <c r="A4" i="7"/>
  <c r="A4" i="6" s="1"/>
  <c r="A4" i="16"/>
  <c r="R16" i="6" l="1"/>
  <c r="H211" i="8" l="1"/>
  <c r="G167" i="4" l="1"/>
  <c r="H94" i="8" s="1"/>
  <c r="G248" i="4"/>
  <c r="F248" i="22" l="1"/>
  <c r="F167" i="22"/>
  <c r="G167" i="22"/>
  <c r="U167" i="22"/>
  <c r="G231" i="4" l="1"/>
  <c r="H207" i="8" s="1"/>
  <c r="G142" i="4"/>
  <c r="H43" i="8" s="1"/>
  <c r="F231" i="22" l="1"/>
  <c r="G142" i="22"/>
  <c r="U142" i="22"/>
  <c r="F142" i="22"/>
  <c r="G230" i="4" l="1"/>
  <c r="H192" i="8" s="1"/>
  <c r="F246" i="22" l="1"/>
  <c r="G246" i="22"/>
  <c r="G193" i="4" l="1"/>
  <c r="H169" i="8" s="1"/>
  <c r="G112" i="4"/>
  <c r="G62" i="4"/>
  <c r="G136" i="4"/>
  <c r="H48" i="8" s="1"/>
  <c r="G48" i="4"/>
  <c r="I73" i="7" s="1"/>
  <c r="G222" i="4"/>
  <c r="H225" i="8" s="1"/>
  <c r="G57" i="4"/>
  <c r="G173" i="4"/>
  <c r="H100" i="8" s="1"/>
  <c r="G236" i="4"/>
  <c r="H197" i="8" s="1"/>
  <c r="G84" i="4"/>
  <c r="G131" i="7" s="1"/>
  <c r="I131" i="7" s="1"/>
  <c r="G120" i="4"/>
  <c r="H22" i="8" s="1"/>
  <c r="G31" i="4"/>
  <c r="I43" i="7" s="1"/>
  <c r="G244" i="4"/>
  <c r="G73" i="4"/>
  <c r="I88" i="7" s="1"/>
  <c r="G226" i="4"/>
  <c r="H130" i="8" s="1"/>
  <c r="G151" i="4"/>
  <c r="H61" i="8" s="1"/>
  <c r="G214" i="4"/>
  <c r="H151" i="8" s="1"/>
  <c r="G225" i="4"/>
  <c r="H187" i="8" s="1"/>
  <c r="G77" i="4"/>
  <c r="G147" i="7" s="1"/>
  <c r="I147" i="7" s="1"/>
  <c r="G60" i="4"/>
  <c r="G52" i="4"/>
  <c r="I86" i="7" s="1"/>
  <c r="G126" i="4"/>
  <c r="G116" i="4"/>
  <c r="H16" i="8" s="1"/>
  <c r="G86" i="4"/>
  <c r="G137" i="7" s="1"/>
  <c r="I137" i="7" s="1"/>
  <c r="G163" i="4"/>
  <c r="H84" i="8" s="1"/>
  <c r="G168" i="4"/>
  <c r="H95" i="8" s="1"/>
  <c r="G233" i="4"/>
  <c r="H194" i="8" s="1"/>
  <c r="G202" i="4"/>
  <c r="H134" i="8" s="1"/>
  <c r="G36" i="4"/>
  <c r="I57" i="7" s="1"/>
  <c r="G67" i="4"/>
  <c r="G18" i="4"/>
  <c r="I33" i="7" s="1"/>
  <c r="G189" i="4"/>
  <c r="H125" i="8" s="1"/>
  <c r="G217" i="4"/>
  <c r="H154" i="8" s="1"/>
  <c r="G123" i="4"/>
  <c r="G169" i="4"/>
  <c r="H96" i="8" s="1"/>
  <c r="G13" i="4"/>
  <c r="I15" i="7" s="1"/>
  <c r="G179" i="4"/>
  <c r="H106" i="8" s="1"/>
  <c r="G204" i="4"/>
  <c r="H179" i="8" s="1"/>
  <c r="G207" i="4"/>
  <c r="H136" i="8" s="1"/>
  <c r="G81" i="4"/>
  <c r="G122" i="7" s="1"/>
  <c r="I122" i="7" s="1"/>
  <c r="G22" i="4"/>
  <c r="I23" i="7" s="1"/>
  <c r="G107" i="4"/>
  <c r="I201" i="7" s="1"/>
  <c r="G117" i="4"/>
  <c r="H219" i="8" s="1"/>
  <c r="G124" i="4"/>
  <c r="H26" i="8" s="1"/>
  <c r="G44" i="4"/>
  <c r="I68" i="7" s="1"/>
  <c r="H205" i="8" l="1"/>
  <c r="I42" i="7"/>
  <c r="U89" i="22"/>
  <c r="U230" i="22"/>
  <c r="G37" i="4"/>
  <c r="I58" i="7" s="1"/>
  <c r="F188" i="22"/>
  <c r="G188" i="22"/>
  <c r="G89" i="4"/>
  <c r="G65" i="4"/>
  <c r="G71" i="4"/>
  <c r="I87" i="7" s="1"/>
  <c r="G180" i="4"/>
  <c r="H107" i="8" s="1"/>
  <c r="G196" i="4"/>
  <c r="H172" i="8" s="1"/>
  <c r="G58" i="4"/>
  <c r="G160" i="4"/>
  <c r="H76" i="8" s="1"/>
  <c r="G205" i="4"/>
  <c r="H140" i="8" s="1"/>
  <c r="G162" i="4"/>
  <c r="H77" i="8" s="1"/>
  <c r="G118" i="4"/>
  <c r="H220" i="8" s="1"/>
  <c r="F194" i="22"/>
  <c r="G194" i="22"/>
  <c r="F233" i="22"/>
  <c r="U233" i="22"/>
  <c r="G233" i="22"/>
  <c r="G147" i="22"/>
  <c r="F147" i="22"/>
  <c r="G170" i="4"/>
  <c r="H97" i="8" s="1"/>
  <c r="G242" i="4"/>
  <c r="H203" i="8" s="1"/>
  <c r="I183" i="7"/>
  <c r="G78" i="4"/>
  <c r="G151" i="7" s="1"/>
  <c r="I151" i="7" s="1"/>
  <c r="G201" i="4"/>
  <c r="H178" i="8" s="1"/>
  <c r="G192" i="4"/>
  <c r="H168" i="8" s="1"/>
  <c r="G200" i="4"/>
  <c r="H176" i="8" s="1"/>
  <c r="G144" i="4"/>
  <c r="H55" i="8" s="1"/>
  <c r="G221" i="4"/>
  <c r="H224" i="8" s="1"/>
  <c r="G129" i="4"/>
  <c r="H37" i="8" s="1"/>
  <c r="G219" i="4"/>
  <c r="H156" i="8" s="1"/>
  <c r="G19" i="4"/>
  <c r="I35" i="7" s="1"/>
  <c r="G115" i="7"/>
  <c r="I115" i="7"/>
  <c r="G133" i="4"/>
  <c r="H45" i="8" s="1"/>
  <c r="G133" i="22"/>
  <c r="F133" i="22"/>
  <c r="G137" i="4"/>
  <c r="H49" i="8" s="1"/>
  <c r="F125" i="22"/>
  <c r="G111" i="4"/>
  <c r="I208" i="7" s="1"/>
  <c r="G210" i="4"/>
  <c r="H147" i="8" s="1"/>
  <c r="G143" i="4"/>
  <c r="H54" i="8" s="1"/>
  <c r="G240" i="4"/>
  <c r="H201" i="8" s="1"/>
  <c r="G234" i="4"/>
  <c r="H195" i="8" s="1"/>
  <c r="G206" i="4"/>
  <c r="H141" i="8" s="1"/>
  <c r="G114" i="4"/>
  <c r="H14" i="8" s="1"/>
  <c r="G61" i="4"/>
  <c r="G132" i="4"/>
  <c r="H44" i="8" s="1"/>
  <c r="G128" i="4"/>
  <c r="H36" i="8" s="1"/>
  <c r="U179" i="22"/>
  <c r="G178" i="22"/>
  <c r="F178" i="22"/>
  <c r="G168" i="22"/>
  <c r="F168" i="22"/>
  <c r="U168" i="22"/>
  <c r="U60" i="22"/>
  <c r="F191" i="22"/>
  <c r="G191" i="22"/>
  <c r="G121" i="7"/>
  <c r="I121" i="7"/>
  <c r="U52" i="22"/>
  <c r="G171" i="4"/>
  <c r="H98" i="8" s="1"/>
  <c r="G88" i="4"/>
  <c r="G156" i="7" s="1"/>
  <c r="I156" i="7" s="1"/>
  <c r="G182" i="4"/>
  <c r="H113" i="8" s="1"/>
  <c r="G153" i="4"/>
  <c r="H68" i="8" s="1"/>
  <c r="G246" i="4"/>
  <c r="H181" i="8" s="1"/>
  <c r="G232" i="4"/>
  <c r="H193" i="8" s="1"/>
  <c r="G197" i="4"/>
  <c r="H173" i="8" s="1"/>
  <c r="G14" i="4"/>
  <c r="G85" i="4"/>
  <c r="G134" i="7" s="1"/>
  <c r="I134" i="7" s="1"/>
  <c r="G38" i="4"/>
  <c r="I59" i="7" s="1"/>
  <c r="G191" i="4"/>
  <c r="H126" i="8" s="1"/>
  <c r="H85" i="8"/>
  <c r="H131" i="8"/>
  <c r="G234" i="22"/>
  <c r="F234" i="22"/>
  <c r="U62" i="22"/>
  <c r="G141" i="4"/>
  <c r="H53" i="8" s="1"/>
  <c r="G139" i="4"/>
  <c r="H51" i="8" s="1"/>
  <c r="G243" i="4"/>
  <c r="H204" i="8" s="1"/>
  <c r="G32" i="4"/>
  <c r="I83" i="7" s="1"/>
  <c r="G64" i="4"/>
  <c r="G238" i="4"/>
  <c r="H199" i="8" s="1"/>
  <c r="G16" i="4"/>
  <c r="I19" i="7" s="1"/>
  <c r="I19" i="4"/>
  <c r="Q52" i="22"/>
  <c r="G90" i="4"/>
  <c r="I160" i="7" s="1"/>
  <c r="G220" i="4"/>
  <c r="H180" i="8" s="1"/>
  <c r="G148" i="4"/>
  <c r="H63" i="8" s="1"/>
  <c r="G49" i="4"/>
  <c r="I66" i="7" s="1"/>
  <c r="G43" i="4"/>
  <c r="I67" i="7" s="1"/>
  <c r="G218" i="4"/>
  <c r="H155" i="8" s="1"/>
  <c r="I136" i="7"/>
  <c r="G136" i="7"/>
  <c r="G163" i="22"/>
  <c r="U163" i="22"/>
  <c r="F163" i="22"/>
  <c r="I185" i="7"/>
  <c r="G138" i="4"/>
  <c r="H50" i="8" s="1"/>
  <c r="F122" i="22"/>
  <c r="G188" i="4"/>
  <c r="H177" i="8" s="1"/>
  <c r="G119" i="4"/>
  <c r="H21" i="8" s="1"/>
  <c r="G239" i="4"/>
  <c r="H200" i="8" s="1"/>
  <c r="G134" i="4"/>
  <c r="H46" i="8" s="1"/>
  <c r="G122" i="4"/>
  <c r="G194" i="4"/>
  <c r="H170" i="8" s="1"/>
  <c r="G130" i="4"/>
  <c r="H41" i="8" s="1"/>
  <c r="G25" i="4"/>
  <c r="I25" i="7" s="1"/>
  <c r="G229" i="4"/>
  <c r="H165" i="8" s="1"/>
  <c r="G39" i="4"/>
  <c r="I60" i="7" s="1"/>
  <c r="G152" i="4"/>
  <c r="H62" i="8" s="1"/>
  <c r="G199" i="4"/>
  <c r="H175" i="8" s="1"/>
  <c r="G53" i="4"/>
  <c r="G75" i="4"/>
  <c r="G108" i="7" s="1"/>
  <c r="I108" i="7" s="1"/>
  <c r="G55" i="4"/>
  <c r="I102" i="7" s="1"/>
  <c r="G190" i="4"/>
  <c r="U22" i="22"/>
  <c r="G56" i="22"/>
  <c r="U67" i="22"/>
  <c r="H188" i="8"/>
  <c r="F173" i="22"/>
  <c r="G173" i="22"/>
  <c r="U173" i="22"/>
  <c r="G79" i="4"/>
  <c r="G116" i="7" s="1"/>
  <c r="I116" i="7" s="1"/>
  <c r="G213" i="4"/>
  <c r="H150" i="8" s="1"/>
  <c r="G172" i="4"/>
  <c r="H99" i="8" s="1"/>
  <c r="G228" i="4"/>
  <c r="H161" i="8" s="1"/>
  <c r="G198" i="4"/>
  <c r="H174" i="8" s="1"/>
  <c r="G63" i="4"/>
  <c r="G35" i="4"/>
  <c r="I53" i="7" s="1"/>
  <c r="G177" i="4"/>
  <c r="H101" i="8" s="1"/>
  <c r="G145" i="4"/>
  <c r="H56" i="8" s="1"/>
  <c r="G157" i="4"/>
  <c r="H72" i="8" s="1"/>
  <c r="G235" i="4"/>
  <c r="H196" i="8" s="1"/>
  <c r="G175" i="4"/>
  <c r="H102" i="8" s="1"/>
  <c r="G215" i="4"/>
  <c r="H152" i="8" s="1"/>
  <c r="G27" i="4"/>
  <c r="I38" i="7" s="1"/>
  <c r="G159" i="4"/>
  <c r="H74" i="8" s="1"/>
  <c r="G212" i="4"/>
  <c r="H149" i="8" s="1"/>
  <c r="U44" i="22"/>
  <c r="F169" i="22"/>
  <c r="U169" i="22"/>
  <c r="G169" i="22"/>
  <c r="F230" i="22"/>
  <c r="G230" i="22"/>
  <c r="G242" i="22"/>
  <c r="U244" i="22"/>
  <c r="F242" i="22"/>
  <c r="I110" i="7"/>
  <c r="G110" i="7"/>
  <c r="G149" i="4"/>
  <c r="H59" i="8" s="1"/>
  <c r="I195" i="7"/>
  <c r="G105" i="4"/>
  <c r="G66" i="4"/>
  <c r="G121" i="4"/>
  <c r="H17" i="8" s="1"/>
  <c r="G211" i="4"/>
  <c r="H148" i="8" s="1"/>
  <c r="I194" i="7"/>
  <c r="G104" i="4"/>
  <c r="G110" i="4"/>
  <c r="I205" i="7" s="1"/>
  <c r="G69" i="4"/>
  <c r="G224" i="4"/>
  <c r="H227" i="8" s="1"/>
  <c r="U36" i="22"/>
  <c r="F202" i="22"/>
  <c r="G202" i="22"/>
  <c r="U57" i="22"/>
  <c r="G29" i="4"/>
  <c r="I40" i="7" s="1"/>
  <c r="U26" i="22"/>
  <c r="G165" i="4"/>
  <c r="H89" i="8" s="1"/>
  <c r="G26" i="4"/>
  <c r="G20" i="4"/>
  <c r="I46" i="7" s="1"/>
  <c r="G12" i="4"/>
  <c r="G185" i="4"/>
  <c r="H119" i="8" s="1"/>
  <c r="G15" i="4"/>
  <c r="I18" i="7" s="1"/>
  <c r="G135" i="4"/>
  <c r="H47" i="8" s="1"/>
  <c r="G42" i="4"/>
  <c r="I63" i="7" s="1"/>
  <c r="F119" i="22"/>
  <c r="F115" i="22"/>
  <c r="G187" i="4"/>
  <c r="H121" i="8" s="1"/>
  <c r="G158" i="4"/>
  <c r="H73" i="8" s="1"/>
  <c r="G80" i="4"/>
  <c r="G119" i="7" s="1"/>
  <c r="I119" i="7" s="1"/>
  <c r="G51" i="4"/>
  <c r="I70" i="7" s="1"/>
  <c r="G28" i="4"/>
  <c r="I39" i="7" s="1"/>
  <c r="G70" i="4"/>
  <c r="I163" i="7" s="1"/>
  <c r="G161" i="4"/>
  <c r="H75" i="8" s="1"/>
  <c r="G33" i="4"/>
  <c r="I48" i="7" s="1"/>
  <c r="G247" i="4"/>
  <c r="H210" i="8" s="1"/>
  <c r="G24" i="4"/>
  <c r="I28" i="7" s="1"/>
  <c r="G146" i="4"/>
  <c r="H57" i="8" s="1"/>
  <c r="G125" i="4"/>
  <c r="H27" i="8" s="1"/>
  <c r="G147" i="4"/>
  <c r="H58" i="8" s="1"/>
  <c r="I189" i="7"/>
  <c r="G195" i="4"/>
  <c r="H171" i="8" s="1"/>
  <c r="G11" i="4"/>
  <c r="G41" i="4"/>
  <c r="I62" i="7" s="1"/>
  <c r="F120" i="22"/>
  <c r="F195" i="22"/>
  <c r="U207" i="22"/>
  <c r="G195" i="22"/>
  <c r="F211" i="22"/>
  <c r="U222" i="22"/>
  <c r="G211" i="22"/>
  <c r="U48" i="22"/>
  <c r="G150" i="4"/>
  <c r="H60" i="8" s="1"/>
  <c r="G237" i="4"/>
  <c r="H198" i="8" s="1"/>
  <c r="G115" i="4"/>
  <c r="H15" i="8" s="1"/>
  <c r="I184" i="7"/>
  <c r="G50" i="4"/>
  <c r="I76" i="7" s="1"/>
  <c r="I75" i="7" s="1"/>
  <c r="G76" i="4"/>
  <c r="G111" i="7" s="1"/>
  <c r="I111" i="7" s="1"/>
  <c r="G186" i="4"/>
  <c r="H120" i="8" s="1"/>
  <c r="G245" i="4"/>
  <c r="H206" i="8" s="1"/>
  <c r="G109" i="4"/>
  <c r="I202" i="7" s="1"/>
  <c r="G56" i="4"/>
  <c r="G227" i="4"/>
  <c r="H160" i="8" s="1"/>
  <c r="G68" i="4"/>
  <c r="G141" i="7" s="1"/>
  <c r="G140" i="4"/>
  <c r="H52" i="8" s="1"/>
  <c r="G205" i="22"/>
  <c r="U217" i="22"/>
  <c r="F205" i="22"/>
  <c r="F192" i="22"/>
  <c r="U202" i="22"/>
  <c r="G192" i="22"/>
  <c r="F126" i="22"/>
  <c r="G83" i="4"/>
  <c r="G128" i="7" s="1"/>
  <c r="I128" i="7" s="1"/>
  <c r="F218" i="22"/>
  <c r="G218" i="22"/>
  <c r="I37" i="7" l="1"/>
  <c r="F19" i="15"/>
  <c r="H212" i="8"/>
  <c r="I82" i="7"/>
  <c r="I159" i="7"/>
  <c r="I207" i="7"/>
  <c r="I123" i="7"/>
  <c r="I204" i="7"/>
  <c r="I32" i="16" s="1"/>
  <c r="I138" i="7"/>
  <c r="U80" i="22"/>
  <c r="U18" i="22"/>
  <c r="U151" i="22"/>
  <c r="U85" i="22"/>
  <c r="U79" i="22"/>
  <c r="U87" i="22"/>
  <c r="U214" i="22"/>
  <c r="U13" i="22"/>
  <c r="U189" i="22"/>
  <c r="U225" i="22"/>
  <c r="U75" i="22"/>
  <c r="U236" i="22"/>
  <c r="U82" i="22"/>
  <c r="U136" i="22"/>
  <c r="U31" i="22"/>
  <c r="U84" i="22"/>
  <c r="U86" i="22"/>
  <c r="U226" i="22"/>
  <c r="I112" i="7"/>
  <c r="F172" i="22"/>
  <c r="G172" i="22"/>
  <c r="U172" i="22"/>
  <c r="G130" i="7"/>
  <c r="I130" i="7"/>
  <c r="U68" i="22"/>
  <c r="U245" i="22"/>
  <c r="F245" i="22"/>
  <c r="G247" i="22"/>
  <c r="F114" i="22"/>
  <c r="G220" i="22"/>
  <c r="U195" i="22"/>
  <c r="F220" i="22"/>
  <c r="U51" i="22"/>
  <c r="U42" i="22"/>
  <c r="U165" i="22"/>
  <c r="G165" i="22"/>
  <c r="F165" i="22"/>
  <c r="F144" i="22"/>
  <c r="U149" i="22"/>
  <c r="G144" i="22"/>
  <c r="F207" i="22"/>
  <c r="G207" i="22"/>
  <c r="U213" i="22"/>
  <c r="G176" i="4"/>
  <c r="H103" i="8" s="1"/>
  <c r="F118" i="22"/>
  <c r="U16" i="22"/>
  <c r="F136" i="22"/>
  <c r="U139" i="22"/>
  <c r="G136" i="22"/>
  <c r="G155" i="4"/>
  <c r="H70" i="8" s="1"/>
  <c r="F197" i="22"/>
  <c r="U206" i="22"/>
  <c r="F240" i="22"/>
  <c r="G240" i="22"/>
  <c r="U65" i="22"/>
  <c r="G17" i="4"/>
  <c r="I20" i="7" s="1"/>
  <c r="F244" i="22"/>
  <c r="G244" i="22"/>
  <c r="U235" i="22"/>
  <c r="G219" i="22"/>
  <c r="F219" i="22"/>
  <c r="U194" i="22"/>
  <c r="G154" i="4"/>
  <c r="H69" i="8" s="1"/>
  <c r="G131" i="4"/>
  <c r="H42" i="8" s="1"/>
  <c r="G184" i="22"/>
  <c r="F184" i="22"/>
  <c r="G223" i="4"/>
  <c r="H226" i="8" s="1"/>
  <c r="G127" i="4"/>
  <c r="H28" i="8" s="1"/>
  <c r="F159" i="22"/>
  <c r="U159" i="22"/>
  <c r="G159" i="22"/>
  <c r="F135" i="22"/>
  <c r="U138" i="22"/>
  <c r="G135" i="22"/>
  <c r="G45" i="4"/>
  <c r="I71" i="7" s="1"/>
  <c r="G174" i="4"/>
  <c r="H108" i="8" s="1"/>
  <c r="F209" i="22"/>
  <c r="G209" i="22"/>
  <c r="U219" i="22"/>
  <c r="G46" i="4"/>
  <c r="I69" i="7" s="1"/>
  <c r="U162" i="22"/>
  <c r="G162" i="22"/>
  <c r="F162" i="22"/>
  <c r="I146" i="7"/>
  <c r="G146" i="7"/>
  <c r="G222" i="22"/>
  <c r="F222" i="22"/>
  <c r="U197" i="22"/>
  <c r="I187" i="7"/>
  <c r="G97" i="4"/>
  <c r="Q50" i="22"/>
  <c r="U12" i="22"/>
  <c r="F157" i="22"/>
  <c r="U157" i="22"/>
  <c r="G157" i="22"/>
  <c r="G223" i="22"/>
  <c r="F223" i="22"/>
  <c r="F216" i="22"/>
  <c r="G216" i="22"/>
  <c r="U229" i="22"/>
  <c r="F232" i="22"/>
  <c r="U232" i="22"/>
  <c r="G232" i="22"/>
  <c r="G243" i="22"/>
  <c r="F243" i="22"/>
  <c r="U234" i="22"/>
  <c r="G74" i="4"/>
  <c r="I103" i="7" s="1"/>
  <c r="U58" i="22"/>
  <c r="I191" i="7"/>
  <c r="G101" i="4"/>
  <c r="G160" i="22"/>
  <c r="F160" i="22"/>
  <c r="U161" i="22"/>
  <c r="G87" i="4"/>
  <c r="F190" i="22"/>
  <c r="U190" i="22"/>
  <c r="G190" i="22"/>
  <c r="F131" i="22"/>
  <c r="G131" i="22"/>
  <c r="U134" i="22"/>
  <c r="U218" i="22"/>
  <c r="G206" i="22"/>
  <c r="F206" i="22"/>
  <c r="G118" i="7"/>
  <c r="I118" i="7"/>
  <c r="F129" i="22"/>
  <c r="G129" i="22"/>
  <c r="U129" i="22"/>
  <c r="H182" i="8"/>
  <c r="F247" i="22"/>
  <c r="U247" i="22"/>
  <c r="G249" i="22"/>
  <c r="U227" i="22"/>
  <c r="G214" i="22"/>
  <c r="F214" i="22"/>
  <c r="F186" i="22"/>
  <c r="U186" i="22"/>
  <c r="G186" i="22"/>
  <c r="H162" i="8"/>
  <c r="F235" i="22"/>
  <c r="U237" i="22"/>
  <c r="G235" i="22"/>
  <c r="G106" i="4"/>
  <c r="I196" i="7"/>
  <c r="F213" i="22"/>
  <c r="G229" i="22"/>
  <c r="G213" i="22"/>
  <c r="U224" i="22"/>
  <c r="U211" i="22"/>
  <c r="F201" i="22"/>
  <c r="G201" i="22"/>
  <c r="U27" i="22"/>
  <c r="G149" i="22"/>
  <c r="F149" i="22"/>
  <c r="U145" i="22"/>
  <c r="G102" i="4"/>
  <c r="I192" i="7"/>
  <c r="G113" i="4"/>
  <c r="H13" i="8" s="1"/>
  <c r="U53" i="22"/>
  <c r="U25" i="22"/>
  <c r="F237" i="22"/>
  <c r="G237" i="22"/>
  <c r="U49" i="22"/>
  <c r="F236" i="22"/>
  <c r="G236" i="22"/>
  <c r="U238" i="22"/>
  <c r="F138" i="22"/>
  <c r="G138" i="22"/>
  <c r="U141" i="22"/>
  <c r="U14" i="22"/>
  <c r="F171" i="22"/>
  <c r="U171" i="22"/>
  <c r="G171" i="22"/>
  <c r="U61" i="22"/>
  <c r="U133" i="22"/>
  <c r="G143" i="22"/>
  <c r="F143" i="22"/>
  <c r="F217" i="22"/>
  <c r="G217" i="22"/>
  <c r="U192" i="22"/>
  <c r="H127" i="8"/>
  <c r="G91" i="4"/>
  <c r="I179" i="7" s="1"/>
  <c r="F221" i="22"/>
  <c r="U196" i="22"/>
  <c r="G221" i="22"/>
  <c r="I164" i="7"/>
  <c r="G164" i="7"/>
  <c r="G21" i="4"/>
  <c r="I34" i="7" s="1"/>
  <c r="H221" i="8"/>
  <c r="G82" i="4"/>
  <c r="G125" i="7" s="1"/>
  <c r="I125" i="7" s="1"/>
  <c r="F150" i="22"/>
  <c r="G150" i="22"/>
  <c r="U146" i="22"/>
  <c r="F158" i="22"/>
  <c r="U158" i="22"/>
  <c r="G158" i="22"/>
  <c r="U20" i="22"/>
  <c r="F117" i="22"/>
  <c r="G108" i="4"/>
  <c r="I200" i="7" s="1"/>
  <c r="I190" i="7"/>
  <c r="G152" i="22"/>
  <c r="U148" i="22"/>
  <c r="F152" i="22"/>
  <c r="G127" i="7"/>
  <c r="I127" i="7"/>
  <c r="F189" i="22"/>
  <c r="U191" i="22"/>
  <c r="G189" i="22"/>
  <c r="H38" i="8"/>
  <c r="G72" i="4"/>
  <c r="I89" i="7" s="1"/>
  <c r="G238" i="22"/>
  <c r="U240" i="22"/>
  <c r="F238" i="22"/>
  <c r="F210" i="22"/>
  <c r="U221" i="22"/>
  <c r="G210" i="22"/>
  <c r="F170" i="22"/>
  <c r="G170" i="22"/>
  <c r="U170" i="22"/>
  <c r="G179" i="22"/>
  <c r="F179" i="22"/>
  <c r="U180" i="22"/>
  <c r="G184" i="4"/>
  <c r="H118" i="8" s="1"/>
  <c r="F225" i="22"/>
  <c r="U200" i="22"/>
  <c r="G225" i="22"/>
  <c r="U50" i="22"/>
  <c r="U23" i="22"/>
  <c r="G216" i="4"/>
  <c r="H153" i="8" s="1"/>
  <c r="I155" i="7"/>
  <c r="G155" i="7"/>
  <c r="G174" i="22"/>
  <c r="F174" i="22"/>
  <c r="G241" i="4"/>
  <c r="H202" i="8" s="1"/>
  <c r="F224" i="22"/>
  <c r="G224" i="22"/>
  <c r="H23" i="8"/>
  <c r="U43" i="22"/>
  <c r="U64" i="22"/>
  <c r="U38" i="22"/>
  <c r="F229" i="22"/>
  <c r="U246" i="22"/>
  <c r="G128" i="22"/>
  <c r="F128" i="22"/>
  <c r="U128" i="22"/>
  <c r="N49" i="8"/>
  <c r="I117" i="7"/>
  <c r="F227" i="22"/>
  <c r="U201" i="22"/>
  <c r="G227" i="22"/>
  <c r="U63" i="22"/>
  <c r="F249" i="22"/>
  <c r="U150" i="22"/>
  <c r="G145" i="22"/>
  <c r="F145" i="22"/>
  <c r="F151" i="22"/>
  <c r="U147" i="22"/>
  <c r="G151" i="22"/>
  <c r="U70" i="22"/>
  <c r="G40" i="4"/>
  <c r="I61" i="7" s="1"/>
  <c r="G132" i="22"/>
  <c r="F132" i="22"/>
  <c r="U135" i="22"/>
  <c r="G30" i="4"/>
  <c r="I47" i="7" s="1"/>
  <c r="U69" i="22"/>
  <c r="G133" i="7"/>
  <c r="I133" i="7"/>
  <c r="F215" i="22"/>
  <c r="U228" i="22"/>
  <c r="F146" i="22"/>
  <c r="U152" i="22"/>
  <c r="G146" i="22"/>
  <c r="F124" i="22"/>
  <c r="G181" i="4"/>
  <c r="H112" i="8" s="1"/>
  <c r="U32" i="22"/>
  <c r="F141" i="22"/>
  <c r="G141" i="22"/>
  <c r="U132" i="22"/>
  <c r="F139" i="22"/>
  <c r="G139" i="22"/>
  <c r="U143" i="22"/>
  <c r="F134" i="22"/>
  <c r="G134" i="22"/>
  <c r="U137" i="22"/>
  <c r="G208" i="4"/>
  <c r="H142" i="8" s="1"/>
  <c r="I107" i="7"/>
  <c r="G107" i="7"/>
  <c r="U24" i="22"/>
  <c r="G209" i="4"/>
  <c r="H146" i="8" s="1"/>
  <c r="U15" i="22"/>
  <c r="U66" i="22"/>
  <c r="F208" i="22"/>
  <c r="G208" i="22"/>
  <c r="F203" i="22"/>
  <c r="U215" i="22"/>
  <c r="G203" i="22"/>
  <c r="U35" i="22"/>
  <c r="F130" i="22"/>
  <c r="U130" i="22"/>
  <c r="G130" i="22"/>
  <c r="G178" i="4"/>
  <c r="H105" i="8" s="1"/>
  <c r="F113" i="22"/>
  <c r="G254" i="22"/>
  <c r="V245" i="22"/>
  <c r="V246" i="22"/>
  <c r="F148" i="22"/>
  <c r="U144" i="22"/>
  <c r="G148" i="22"/>
  <c r="F196" i="22"/>
  <c r="G196" i="22"/>
  <c r="U205" i="22"/>
  <c r="Q205" i="22"/>
  <c r="I141" i="7"/>
  <c r="F137" i="22"/>
  <c r="G137" i="22"/>
  <c r="U140" i="22"/>
  <c r="G103" i="4"/>
  <c r="I193" i="7"/>
  <c r="U56" i="22"/>
  <c r="U11" i="22"/>
  <c r="F121" i="22"/>
  <c r="G54" i="4"/>
  <c r="I99" i="7" s="1"/>
  <c r="I186" i="7"/>
  <c r="F175" i="22"/>
  <c r="U175" i="22"/>
  <c r="G175" i="22"/>
  <c r="F226" i="22"/>
  <c r="G226" i="22"/>
  <c r="U188" i="22"/>
  <c r="G59" i="4"/>
  <c r="F228" i="22"/>
  <c r="U220" i="22"/>
  <c r="G228" i="22"/>
  <c r="F153" i="22"/>
  <c r="U153" i="22"/>
  <c r="G153" i="22"/>
  <c r="G183" i="4"/>
  <c r="H117" i="8" s="1"/>
  <c r="G47" i="4"/>
  <c r="I72" i="7" s="1"/>
  <c r="G156" i="4"/>
  <c r="H71" i="8" s="1"/>
  <c r="U28" i="22"/>
  <c r="G92" i="4"/>
  <c r="I180" i="7" s="1"/>
  <c r="U210" i="22"/>
  <c r="G200" i="22"/>
  <c r="F200" i="22"/>
  <c r="G203" i="4"/>
  <c r="H135" i="8" s="1"/>
  <c r="U41" i="22"/>
  <c r="G34" i="4"/>
  <c r="I54" i="7" s="1"/>
  <c r="I80" i="7"/>
  <c r="G187" i="22"/>
  <c r="F187" i="22"/>
  <c r="U187" i="22"/>
  <c r="I188" i="7"/>
  <c r="G124" i="7"/>
  <c r="I124" i="7"/>
  <c r="U55" i="22"/>
  <c r="U39" i="22"/>
  <c r="U90" i="22"/>
  <c r="G241" i="22"/>
  <c r="U243" i="22"/>
  <c r="F241" i="22"/>
  <c r="G164" i="4"/>
  <c r="H88" i="8" s="1"/>
  <c r="F182" i="22"/>
  <c r="U182" i="22"/>
  <c r="G182" i="22"/>
  <c r="F123" i="22"/>
  <c r="U160" i="22"/>
  <c r="F161" i="22"/>
  <c r="U71" i="22"/>
  <c r="U37" i="22"/>
  <c r="I65" i="7" l="1"/>
  <c r="I33" i="16"/>
  <c r="F10" i="15"/>
  <c r="H65" i="8"/>
  <c r="G142" i="7"/>
  <c r="I142" i="7" s="1"/>
  <c r="I143" i="7" s="1"/>
  <c r="I109" i="7"/>
  <c r="I129" i="7"/>
  <c r="I52" i="7"/>
  <c r="I56" i="7"/>
  <c r="I17" i="7"/>
  <c r="I32" i="7"/>
  <c r="M32" i="7" s="1"/>
  <c r="I104" i="7"/>
  <c r="I157" i="7"/>
  <c r="I85" i="7"/>
  <c r="M85" i="7" s="1"/>
  <c r="I120" i="7"/>
  <c r="I148" i="7"/>
  <c r="I198" i="7"/>
  <c r="I31" i="16" s="1"/>
  <c r="I45" i="7"/>
  <c r="I132" i="7"/>
  <c r="I135" i="7"/>
  <c r="I165" i="7"/>
  <c r="H78" i="8"/>
  <c r="H109" i="8"/>
  <c r="U193" i="22"/>
  <c r="W14" i="22"/>
  <c r="U185" i="22"/>
  <c r="U177" i="22"/>
  <c r="U212" i="22"/>
  <c r="U33" i="22"/>
  <c r="U204" i="22"/>
  <c r="U77" i="22"/>
  <c r="U198" i="22"/>
  <c r="U199" i="22"/>
  <c r="U88" i="22"/>
  <c r="U239" i="22"/>
  <c r="I126" i="7"/>
  <c r="H228" i="8"/>
  <c r="W18" i="22"/>
  <c r="H143" i="8"/>
  <c r="V247" i="22"/>
  <c r="V248" i="22" s="1"/>
  <c r="I182" i="7"/>
  <c r="I30" i="16" s="1"/>
  <c r="U178" i="22"/>
  <c r="F177" i="22"/>
  <c r="G177" i="22"/>
  <c r="U30" i="22"/>
  <c r="F204" i="22"/>
  <c r="U216" i="22"/>
  <c r="G204" i="22"/>
  <c r="H29" i="8"/>
  <c r="U46" i="22"/>
  <c r="H208" i="8"/>
  <c r="F20" i="15" s="1"/>
  <c r="G155" i="22"/>
  <c r="U155" i="22"/>
  <c r="F155" i="22"/>
  <c r="U47" i="22"/>
  <c r="U59" i="22"/>
  <c r="U241" i="22"/>
  <c r="G239" i="22"/>
  <c r="F239" i="22"/>
  <c r="G176" i="22"/>
  <c r="U176" i="22"/>
  <c r="F176" i="22"/>
  <c r="H90" i="8"/>
  <c r="G183" i="22"/>
  <c r="F183" i="22"/>
  <c r="U183" i="22"/>
  <c r="W123" i="22"/>
  <c r="I220" i="7"/>
  <c r="U45" i="22"/>
  <c r="H122" i="8"/>
  <c r="I22" i="7"/>
  <c r="H157" i="8"/>
  <c r="H114" i="8"/>
  <c r="U54" i="22"/>
  <c r="G199" i="22"/>
  <c r="U209" i="22"/>
  <c r="F199" i="22"/>
  <c r="F181" i="22"/>
  <c r="U181" i="22"/>
  <c r="G181" i="22"/>
  <c r="U72" i="22"/>
  <c r="H18" i="8"/>
  <c r="F127" i="22"/>
  <c r="U21" i="22"/>
  <c r="U34" i="22"/>
  <c r="G150" i="7"/>
  <c r="I150" i="7"/>
  <c r="U40" i="22"/>
  <c r="F116" i="22"/>
  <c r="F193" i="22"/>
  <c r="U203" i="22"/>
  <c r="G193" i="22"/>
  <c r="F212" i="22"/>
  <c r="U223" i="22"/>
  <c r="G245" i="22"/>
  <c r="U131" i="22"/>
  <c r="F140" i="22"/>
  <c r="G140" i="22"/>
  <c r="F164" i="22"/>
  <c r="U164" i="22"/>
  <c r="G164" i="22"/>
  <c r="H137" i="8"/>
  <c r="F156" i="22"/>
  <c r="U156" i="22"/>
  <c r="G156" i="22"/>
  <c r="G198" i="22"/>
  <c r="F198" i="22"/>
  <c r="U208" i="22"/>
  <c r="G154" i="22"/>
  <c r="U154" i="22"/>
  <c r="F154" i="22"/>
  <c r="G255" i="22"/>
  <c r="G256" i="22" s="1"/>
  <c r="I177" i="7"/>
  <c r="I29" i="16" s="1"/>
  <c r="F180" i="22"/>
  <c r="G180" i="22"/>
  <c r="U174" i="22"/>
  <c r="U17" i="22"/>
  <c r="I54" i="22"/>
  <c r="I78" i="22" s="1"/>
  <c r="Y215" i="22"/>
  <c r="F185" i="22"/>
  <c r="G185" i="22"/>
  <c r="U184" i="22"/>
  <c r="I35" i="16" l="1"/>
  <c r="I39" i="16" s="1"/>
  <c r="F9" i="15"/>
  <c r="I210" i="7"/>
  <c r="F11" i="15"/>
  <c r="I106" i="7"/>
  <c r="I140" i="7"/>
  <c r="I78" i="7"/>
  <c r="I101" i="7"/>
  <c r="M101" i="7" s="1"/>
  <c r="I50" i="7"/>
  <c r="I13" i="16" s="1"/>
  <c r="I152" i="7"/>
  <c r="I114" i="7"/>
  <c r="I30" i="7"/>
  <c r="I12" i="16" s="1"/>
  <c r="I162" i="7"/>
  <c r="I19" i="16" s="1"/>
  <c r="I154" i="7"/>
  <c r="H230" i="8"/>
  <c r="H184" i="8"/>
  <c r="F12" i="15"/>
  <c r="G10" i="4"/>
  <c r="I14" i="7" s="1"/>
  <c r="I18" i="4"/>
  <c r="H31" i="8"/>
  <c r="F14" i="15" l="1"/>
  <c r="F26" i="15"/>
  <c r="F18" i="15"/>
  <c r="I14" i="16"/>
  <c r="E252" i="4"/>
  <c r="I145" i="7"/>
  <c r="I13" i="7"/>
  <c r="I11" i="7" s="1"/>
  <c r="I11" i="16" s="1"/>
  <c r="G251" i="4"/>
  <c r="G250" i="4"/>
  <c r="U10" i="22"/>
  <c r="U248" i="22" s="1"/>
  <c r="J5" i="22"/>
  <c r="W13" i="22"/>
  <c r="W15" i="22" s="1"/>
  <c r="W245" i="22"/>
  <c r="W246" i="22"/>
  <c r="I15" i="16" l="1"/>
  <c r="I97" i="7"/>
  <c r="I18" i="16" l="1"/>
  <c r="I20" i="16" s="1"/>
  <c r="I168" i="7"/>
  <c r="I91" i="7"/>
  <c r="H80" i="8"/>
  <c r="F17" i="15" l="1"/>
  <c r="F22" i="15" s="1"/>
  <c r="H214" i="8"/>
  <c r="I24" i="16"/>
  <c r="I41" i="16" s="1"/>
  <c r="I170" i="7"/>
  <c r="F24" i="15" l="1"/>
  <c r="F28" i="15" s="1"/>
  <c r="N15" i="16"/>
  <c r="H216" i="8"/>
  <c r="P170" i="7"/>
  <c r="I212" i="7"/>
  <c r="I221" i="7" s="1"/>
  <c r="H232" i="8" l="1"/>
  <c r="I47" i="16"/>
  <c r="I28" i="15" l="1"/>
  <c r="J18" i="6"/>
  <c r="I48" i="16"/>
  <c r="J20" i="6" l="1"/>
  <c r="J21" i="6" l="1"/>
  <c r="R17" i="6" s="1"/>
  <c r="R20" i="6" l="1"/>
  <c r="L125" i="8"/>
  <c r="M125" i="8" l="1"/>
  <c r="L93" i="8" l="1"/>
  <c r="M93" i="8" l="1"/>
  <c r="L104" i="8" l="1"/>
  <c r="M104" i="8" s="1"/>
  <c r="L211" i="8"/>
  <c r="L199" i="8" l="1"/>
  <c r="M199" i="8" s="1"/>
  <c r="L151" i="7"/>
  <c r="M151" i="7" s="1"/>
  <c r="L178" i="8"/>
  <c r="M178" i="8" s="1"/>
  <c r="L125" i="7"/>
  <c r="M125" i="7" s="1"/>
  <c r="L53" i="8"/>
  <c r="M53" i="8" s="1"/>
  <c r="L149" i="8"/>
  <c r="M149" i="8" s="1"/>
  <c r="L113" i="8"/>
  <c r="M113" i="8" s="1"/>
  <c r="L169" i="8"/>
  <c r="M169" i="8" s="1"/>
  <c r="L101" i="8"/>
  <c r="M101" i="8" s="1"/>
  <c r="L107" i="8"/>
  <c r="M107" i="8" s="1"/>
  <c r="L141" i="7"/>
  <c r="L107" i="7"/>
  <c r="L21" i="8"/>
  <c r="L97" i="8"/>
  <c r="M97" i="8" s="1"/>
  <c r="L127" i="7"/>
  <c r="L69" i="8"/>
  <c r="M69" i="8" s="1"/>
  <c r="L177" i="8"/>
  <c r="M177" i="8" s="1"/>
  <c r="L187" i="8"/>
  <c r="L147" i="8"/>
  <c r="M147" i="8" s="1"/>
  <c r="L119" i="8"/>
  <c r="M119" i="8" s="1"/>
  <c r="L94" i="8"/>
  <c r="L193" i="8"/>
  <c r="M193" i="8" s="1"/>
  <c r="L152" i="8"/>
  <c r="M152" i="8" s="1"/>
  <c r="L58" i="8"/>
  <c r="M58" i="8" s="1"/>
  <c r="L124" i="7"/>
  <c r="L99" i="7"/>
  <c r="L16" i="8"/>
  <c r="M16" i="8" s="1"/>
  <c r="L198" i="8"/>
  <c r="M198" i="8" s="1"/>
  <c r="L103" i="8"/>
  <c r="M103" i="8" s="1"/>
  <c r="L86" i="7"/>
  <c r="M86" i="7" s="1"/>
  <c r="L71" i="8"/>
  <c r="M71" i="8" s="1"/>
  <c r="L163" i="7"/>
  <c r="L192" i="8"/>
  <c r="L154" i="8"/>
  <c r="M154" i="8" s="1"/>
  <c r="L44" i="8"/>
  <c r="M44" i="8" s="1"/>
  <c r="L170" i="8"/>
  <c r="M170" i="8" s="1"/>
  <c r="L173" i="8"/>
  <c r="M173" i="8" s="1"/>
  <c r="L168" i="8"/>
  <c r="L49" i="8"/>
  <c r="M49" i="8" s="1"/>
  <c r="L116" i="7"/>
  <c r="M116" i="7" s="1"/>
  <c r="L100" i="8"/>
  <c r="M100" i="8" s="1"/>
  <c r="L194" i="8"/>
  <c r="M194" i="8" s="1"/>
  <c r="L200" i="8"/>
  <c r="M200" i="8" s="1"/>
  <c r="L56" i="8"/>
  <c r="M56" i="8" s="1"/>
  <c r="L95" i="8"/>
  <c r="M95" i="8" s="1"/>
  <c r="L77" i="8"/>
  <c r="M77" i="8" s="1"/>
  <c r="L102" i="8"/>
  <c r="M102" i="8" s="1"/>
  <c r="L180" i="8"/>
  <c r="M180" i="8" s="1"/>
  <c r="L128" i="7"/>
  <c r="M128" i="7" s="1"/>
  <c r="L195" i="8"/>
  <c r="M195" i="8" s="1"/>
  <c r="L176" i="8"/>
  <c r="M176" i="8" s="1"/>
  <c r="L156" i="8"/>
  <c r="M156" i="8" s="1"/>
  <c r="L74" i="8"/>
  <c r="M74" i="8" s="1"/>
  <c r="L106" i="8"/>
  <c r="M106" i="8" s="1"/>
  <c r="L133" i="7"/>
  <c r="L120" i="8"/>
  <c r="M120" i="8" s="1"/>
  <c r="L15" i="8"/>
  <c r="M15" i="8" s="1"/>
  <c r="L224" i="8"/>
  <c r="L54" i="8"/>
  <c r="M54" i="8" s="1"/>
  <c r="L43" i="8"/>
  <c r="M43" i="8" s="1"/>
  <c r="L172" i="8"/>
  <c r="M172" i="8" s="1"/>
  <c r="L76" i="8"/>
  <c r="M76" i="8" s="1"/>
  <c r="L134" i="7"/>
  <c r="M134" i="7" s="1"/>
  <c r="L89" i="7"/>
  <c r="M89" i="7" s="1"/>
  <c r="L14" i="8"/>
  <c r="M14" i="8" s="1"/>
  <c r="L171" i="8"/>
  <c r="M171" i="8" s="1"/>
  <c r="L118" i="7"/>
  <c r="L226" i="8"/>
  <c r="M226" i="8" s="1"/>
  <c r="L28" i="8"/>
  <c r="M28" i="8" s="1"/>
  <c r="L88" i="8"/>
  <c r="L165" i="8"/>
  <c r="M165" i="8" s="1"/>
  <c r="L37" i="8"/>
  <c r="M37" i="8" s="1"/>
  <c r="L121" i="7"/>
  <c r="L202" i="8"/>
  <c r="M202" i="8" s="1"/>
  <c r="L84" i="8"/>
  <c r="L50" i="8"/>
  <c r="M50" i="8" s="1"/>
  <c r="L98" i="8"/>
  <c r="M98" i="8" s="1"/>
  <c r="L153" i="8"/>
  <c r="M153" i="8" s="1"/>
  <c r="L201" i="8"/>
  <c r="M201" i="8" s="1"/>
  <c r="L130" i="8"/>
  <c r="L207" i="8"/>
  <c r="M207" i="8" s="1"/>
  <c r="L203" i="8"/>
  <c r="M203" i="8" s="1"/>
  <c r="L141" i="8"/>
  <c r="M141" i="8" s="1"/>
  <c r="L57" i="8"/>
  <c r="M57" i="8" s="1"/>
  <c r="L150" i="7"/>
  <c r="L13" i="8"/>
  <c r="L72" i="8"/>
  <c r="M72" i="8" s="1"/>
  <c r="L179" i="8"/>
  <c r="M179" i="8" s="1"/>
  <c r="L175" i="8"/>
  <c r="M175" i="8" s="1"/>
  <c r="L131" i="7"/>
  <c r="M131" i="7" s="1"/>
  <c r="L60" i="8"/>
  <c r="M60" i="8" s="1"/>
  <c r="L136" i="8"/>
  <c r="M136" i="8" s="1"/>
  <c r="L42" i="8"/>
  <c r="M42" i="8" s="1"/>
  <c r="L197" i="8"/>
  <c r="M197" i="8" s="1"/>
  <c r="L126" i="8"/>
  <c r="L174" i="8"/>
  <c r="M174" i="8" s="1"/>
  <c r="L118" i="8"/>
  <c r="M118" i="8" s="1"/>
  <c r="L51" i="8"/>
  <c r="M51" i="8" s="1"/>
  <c r="L147" i="7"/>
  <c r="M147" i="7" s="1"/>
  <c r="L142" i="7"/>
  <c r="L155" i="8"/>
  <c r="M155" i="8" s="1"/>
  <c r="L46" i="8"/>
  <c r="M46" i="8" s="1"/>
  <c r="L161" i="8"/>
  <c r="M161" i="8" s="1"/>
  <c r="L47" i="8"/>
  <c r="M47" i="8" s="1"/>
  <c r="L146" i="8"/>
  <c r="L137" i="7"/>
  <c r="M137" i="7" s="1"/>
  <c r="L55" i="8"/>
  <c r="M55" i="8" s="1"/>
  <c r="L151" i="8"/>
  <c r="M151" i="8" s="1"/>
  <c r="L70" i="8"/>
  <c r="M70" i="8" s="1"/>
  <c r="L99" i="8"/>
  <c r="M99" i="8" s="1"/>
  <c r="L63" i="8"/>
  <c r="M63" i="8" s="1"/>
  <c r="L52" i="8"/>
  <c r="M52" i="8" s="1"/>
  <c r="L62" i="8"/>
  <c r="M62" i="8" s="1"/>
  <c r="M211" i="8"/>
  <c r="L142" i="8"/>
  <c r="M142" i="8" s="1"/>
  <c r="L160" i="8"/>
  <c r="L22" i="8"/>
  <c r="M22" i="8" s="1"/>
  <c r="L59" i="8"/>
  <c r="M59" i="8" s="1"/>
  <c r="L96" i="8"/>
  <c r="M96" i="8" s="1"/>
  <c r="L196" i="8"/>
  <c r="M196" i="8" s="1"/>
  <c r="L26" i="8"/>
  <c r="L112" i="8"/>
  <c r="L41" i="8"/>
  <c r="L227" i="8"/>
  <c r="M227" i="8" s="1"/>
  <c r="M220" i="8"/>
  <c r="L17" i="8"/>
  <c r="M17" i="8" s="1"/>
  <c r="L156" i="7"/>
  <c r="M156" i="7" s="1"/>
  <c r="L89" i="8"/>
  <c r="M89" i="8" s="1"/>
  <c r="L150" i="8"/>
  <c r="M150" i="8" s="1"/>
  <c r="L117" i="8"/>
  <c r="L73" i="8"/>
  <c r="M73" i="8" s="1"/>
  <c r="L48" i="8"/>
  <c r="M48" i="8" s="1"/>
  <c r="L225" i="8"/>
  <c r="M225" i="8" s="1"/>
  <c r="L108" i="8"/>
  <c r="M108" i="8" s="1"/>
  <c r="L115" i="7"/>
  <c r="L134" i="8"/>
  <c r="L140" i="8"/>
  <c r="L45" i="8"/>
  <c r="M45" i="8" s="1"/>
  <c r="L105" i="8"/>
  <c r="M105" i="8" s="1"/>
  <c r="L61" i="8"/>
  <c r="M61" i="8" s="1"/>
  <c r="L68" i="8"/>
  <c r="L121" i="8"/>
  <c r="M121" i="8" s="1"/>
  <c r="L27" i="8"/>
  <c r="M27" i="8" s="1"/>
  <c r="L36" i="8"/>
  <c r="L75" i="8"/>
  <c r="M75" i="8" s="1"/>
  <c r="L135" i="8"/>
  <c r="M135" i="8" s="1"/>
  <c r="L26" i="7"/>
  <c r="M26" i="7" s="1"/>
  <c r="L23" i="7"/>
  <c r="M40" i="7" l="1"/>
  <c r="L184" i="7"/>
  <c r="M184" i="7" s="1"/>
  <c r="L62" i="7"/>
  <c r="M62" i="7" s="1"/>
  <c r="L206" i="8"/>
  <c r="M206" i="8" s="1"/>
  <c r="L194" i="7"/>
  <c r="M194" i="7" s="1"/>
  <c r="L200" i="7"/>
  <c r="L83" i="7"/>
  <c r="M83" i="7" s="1"/>
  <c r="L70" i="7"/>
  <c r="M70" i="7" s="1"/>
  <c r="L34" i="7"/>
  <c r="M34" i="7" s="1"/>
  <c r="L181" i="8"/>
  <c r="M181" i="8" s="1"/>
  <c r="L191" i="7"/>
  <c r="M191" i="7" s="1"/>
  <c r="L164" i="7"/>
  <c r="M164" i="7" s="1"/>
  <c r="L18" i="8"/>
  <c r="M13" i="8"/>
  <c r="L90" i="8"/>
  <c r="M90" i="8" s="1"/>
  <c r="M88" i="8"/>
  <c r="L135" i="7"/>
  <c r="M135" i="7" s="1"/>
  <c r="M133" i="7"/>
  <c r="L129" i="7"/>
  <c r="M129" i="7" s="1"/>
  <c r="M127" i="7"/>
  <c r="L60" i="7"/>
  <c r="M60" i="7" s="1"/>
  <c r="L25" i="7"/>
  <c r="M25" i="7" s="1"/>
  <c r="L72" i="7"/>
  <c r="M72" i="7" s="1"/>
  <c r="L76" i="7"/>
  <c r="L190" i="7"/>
  <c r="M190" i="7" s="1"/>
  <c r="L78" i="8"/>
  <c r="M68" i="8"/>
  <c r="M163" i="7"/>
  <c r="L69" i="7"/>
  <c r="M69" i="7" s="1"/>
  <c r="L136" i="7"/>
  <c r="L87" i="7"/>
  <c r="M87" i="7" s="1"/>
  <c r="L28" i="7"/>
  <c r="M28" i="7" s="1"/>
  <c r="L186" i="7"/>
  <c r="M186" i="7" s="1"/>
  <c r="L205" i="7"/>
  <c r="L160" i="7"/>
  <c r="L152" i="7"/>
  <c r="M152" i="7" s="1"/>
  <c r="M150" i="7"/>
  <c r="M168" i="8"/>
  <c r="L110" i="7"/>
  <c r="L58" i="7"/>
  <c r="M58" i="7" s="1"/>
  <c r="L202" i="7"/>
  <c r="M202" i="7" s="1"/>
  <c r="L162" i="8"/>
  <c r="M162" i="8" s="1"/>
  <c r="M160" i="8"/>
  <c r="M142" i="7"/>
  <c r="O142" i="7"/>
  <c r="M94" i="8"/>
  <c r="L109" i="8"/>
  <c r="M109" i="8" s="1"/>
  <c r="L23" i="8"/>
  <c r="M21" i="8"/>
  <c r="L185" i="7"/>
  <c r="M185" i="7" s="1"/>
  <c r="L43" i="7"/>
  <c r="L27" i="7"/>
  <c r="M27" i="7" s="1"/>
  <c r="L19" i="7"/>
  <c r="M19" i="7" s="1"/>
  <c r="L208" i="7"/>
  <c r="L103" i="7"/>
  <c r="M103" i="7" s="1"/>
  <c r="L65" i="8"/>
  <c r="M65" i="8" s="1"/>
  <c r="M41" i="8"/>
  <c r="L61" i="7"/>
  <c r="M61" i="7" s="1"/>
  <c r="L47" i="7"/>
  <c r="M47" i="7" s="1"/>
  <c r="L53" i="7"/>
  <c r="L196" i="7"/>
  <c r="M196" i="7" s="1"/>
  <c r="L119" i="7"/>
  <c r="M119" i="7" s="1"/>
  <c r="L85" i="8"/>
  <c r="M85" i="8" s="1"/>
  <c r="M84" i="8"/>
  <c r="M118" i="7"/>
  <c r="M107" i="7"/>
  <c r="L68" i="7"/>
  <c r="M68" i="7" s="1"/>
  <c r="L35" i="7"/>
  <c r="M35" i="7" s="1"/>
  <c r="L146" i="7"/>
  <c r="L193" i="7"/>
  <c r="M193" i="7" s="1"/>
  <c r="L122" i="8"/>
  <c r="M122" i="8" s="1"/>
  <c r="M117" i="8"/>
  <c r="L114" i="8"/>
  <c r="M114" i="8" s="1"/>
  <c r="M112" i="8"/>
  <c r="L205" i="8"/>
  <c r="M205" i="8" s="1"/>
  <c r="L15" i="7"/>
  <c r="M15" i="7" s="1"/>
  <c r="L71" i="7"/>
  <c r="M71" i="7" s="1"/>
  <c r="L130" i="7"/>
  <c r="L155" i="7"/>
  <c r="L201" i="7"/>
  <c r="M201" i="7" s="1"/>
  <c r="L180" i="7"/>
  <c r="M180" i="7" s="1"/>
  <c r="L221" i="8"/>
  <c r="M219" i="8"/>
  <c r="L143" i="7"/>
  <c r="M141" i="7"/>
  <c r="L67" i="7"/>
  <c r="M67" i="7" s="1"/>
  <c r="L38" i="7"/>
  <c r="L111" i="7"/>
  <c r="M111" i="7" s="1"/>
  <c r="L204" i="8"/>
  <c r="M204" i="8" s="1"/>
  <c r="L82" i="7"/>
  <c r="M82" i="7" s="1"/>
  <c r="L88" i="7"/>
  <c r="M88" i="7" s="1"/>
  <c r="L183" i="7"/>
  <c r="L143" i="8"/>
  <c r="M143" i="8" s="1"/>
  <c r="M140" i="8"/>
  <c r="L29" i="8"/>
  <c r="M26" i="8"/>
  <c r="M146" i="8"/>
  <c r="L59" i="7"/>
  <c r="M59" i="7" s="1"/>
  <c r="L57" i="7"/>
  <c r="L18" i="7"/>
  <c r="L210" i="8"/>
  <c r="L189" i="7"/>
  <c r="M189" i="7" s="1"/>
  <c r="L188" i="7"/>
  <c r="M188" i="7" s="1"/>
  <c r="M121" i="7"/>
  <c r="L228" i="8"/>
  <c r="M228" i="8" s="1"/>
  <c r="M224" i="8"/>
  <c r="M99" i="7"/>
  <c r="L188" i="8"/>
  <c r="M187" i="8"/>
  <c r="M23" i="7"/>
  <c r="L39" i="7"/>
  <c r="M39" i="7" s="1"/>
  <c r="L46" i="7"/>
  <c r="L187" i="7"/>
  <c r="M187" i="7" s="1"/>
  <c r="L38" i="8"/>
  <c r="M38" i="8" s="1"/>
  <c r="M36" i="8"/>
  <c r="L137" i="8"/>
  <c r="M137" i="8" s="1"/>
  <c r="M134" i="8"/>
  <c r="L24" i="7"/>
  <c r="M24" i="7" s="1"/>
  <c r="L48" i="7"/>
  <c r="M48" i="7" s="1"/>
  <c r="L20" i="7"/>
  <c r="M20" i="7" s="1"/>
  <c r="L192" i="7"/>
  <c r="M192" i="7" s="1"/>
  <c r="L195" i="7"/>
  <c r="M195" i="7" s="1"/>
  <c r="L131" i="8"/>
  <c r="M131" i="8" s="1"/>
  <c r="M130" i="8"/>
  <c r="M192" i="8"/>
  <c r="L126" i="7"/>
  <c r="M126" i="7" s="1"/>
  <c r="M124" i="7"/>
  <c r="L73" i="7"/>
  <c r="M73" i="7" s="1"/>
  <c r="L66" i="7"/>
  <c r="L54" i="7"/>
  <c r="M54" i="7" s="1"/>
  <c r="L63" i="7"/>
  <c r="M63" i="7" s="1"/>
  <c r="L95" i="7"/>
  <c r="L122" i="7"/>
  <c r="M122" i="7" s="1"/>
  <c r="L117" i="7"/>
  <c r="M115" i="7"/>
  <c r="M126" i="8"/>
  <c r="L127" i="8"/>
  <c r="M127" i="8" s="1"/>
  <c r="L230" i="8" l="1"/>
  <c r="L165" i="7"/>
  <c r="L182" i="8"/>
  <c r="M182" i="8" s="1"/>
  <c r="L120" i="7"/>
  <c r="M120" i="7" s="1"/>
  <c r="L208" i="8"/>
  <c r="H20" i="15" s="1"/>
  <c r="L37" i="7"/>
  <c r="M38" i="7"/>
  <c r="H10" i="15"/>
  <c r="L31" i="8"/>
  <c r="M23" i="8"/>
  <c r="L162" i="7"/>
  <c r="M165" i="7"/>
  <c r="L102" i="7"/>
  <c r="L159" i="7"/>
  <c r="M159" i="7" s="1"/>
  <c r="M160" i="7"/>
  <c r="L198" i="7"/>
  <c r="M200" i="7"/>
  <c r="L179" i="7"/>
  <c r="M117" i="7"/>
  <c r="L123" i="7"/>
  <c r="M123" i="7" s="1"/>
  <c r="H12" i="15"/>
  <c r="M29" i="8"/>
  <c r="L80" i="8"/>
  <c r="M78" i="8"/>
  <c r="L204" i="7"/>
  <c r="M205" i="7"/>
  <c r="L33" i="7"/>
  <c r="M33" i="7" s="1"/>
  <c r="L140" i="7"/>
  <c r="M140" i="7" s="1"/>
  <c r="M143" i="7"/>
  <c r="H9" i="15"/>
  <c r="M18" i="8"/>
  <c r="M95" i="7"/>
  <c r="L94" i="7"/>
  <c r="M94" i="7" s="1"/>
  <c r="L45" i="7"/>
  <c r="M45" i="7" s="1"/>
  <c r="M46" i="7"/>
  <c r="L182" i="7"/>
  <c r="M183" i="7"/>
  <c r="L207" i="7"/>
  <c r="M208" i="7"/>
  <c r="L75" i="7"/>
  <c r="M75" i="7" s="1"/>
  <c r="M76" i="7"/>
  <c r="M221" i="8"/>
  <c r="L81" i="7"/>
  <c r="M210" i="8"/>
  <c r="L212" i="8"/>
  <c r="L17" i="7"/>
  <c r="M17" i="7" s="1"/>
  <c r="M18" i="7"/>
  <c r="L22" i="7"/>
  <c r="M22" i="7" s="1"/>
  <c r="L132" i="7"/>
  <c r="M132" i="7" s="1"/>
  <c r="M130" i="7"/>
  <c r="L65" i="7"/>
  <c r="M65" i="7" s="1"/>
  <c r="M66" i="7"/>
  <c r="L56" i="7"/>
  <c r="M56" i="7" s="1"/>
  <c r="M57" i="7"/>
  <c r="L157" i="7"/>
  <c r="M155" i="7"/>
  <c r="L148" i="7"/>
  <c r="M146" i="7"/>
  <c r="L52" i="7"/>
  <c r="M53" i="7"/>
  <c r="L42" i="7"/>
  <c r="M42" i="7" s="1"/>
  <c r="M43" i="7"/>
  <c r="L112" i="7"/>
  <c r="M112" i="7" s="1"/>
  <c r="M110" i="7"/>
  <c r="L138" i="7"/>
  <c r="M138" i="7" s="1"/>
  <c r="M136" i="7"/>
  <c r="H19" i="15"/>
  <c r="M188" i="8"/>
  <c r="L30" i="7" l="1"/>
  <c r="M208" i="8"/>
  <c r="L50" i="7"/>
  <c r="M52" i="7"/>
  <c r="L80" i="7"/>
  <c r="M80" i="7" s="1"/>
  <c r="L78" i="7"/>
  <c r="M81" i="7"/>
  <c r="L145" i="7"/>
  <c r="M145" i="7" s="1"/>
  <c r="M148" i="7"/>
  <c r="L154" i="7"/>
  <c r="M154" i="7" s="1"/>
  <c r="M157" i="7"/>
  <c r="K31" i="16"/>
  <c r="L31" i="16" s="1"/>
  <c r="M198" i="7"/>
  <c r="K32" i="16"/>
  <c r="L32" i="16" s="1"/>
  <c r="M204" i="7"/>
  <c r="K33" i="16"/>
  <c r="L33" i="16" s="1"/>
  <c r="M207" i="7"/>
  <c r="H17" i="15"/>
  <c r="M80" i="8"/>
  <c r="L104" i="7"/>
  <c r="M104" i="7" s="1"/>
  <c r="M102" i="7"/>
  <c r="K30" i="16"/>
  <c r="L30" i="16" s="1"/>
  <c r="M182" i="7"/>
  <c r="K19" i="16"/>
  <c r="L19" i="16" s="1"/>
  <c r="M162" i="7"/>
  <c r="L108" i="7"/>
  <c r="M31" i="8"/>
  <c r="H26" i="15"/>
  <c r="M230" i="8"/>
  <c r="L114" i="7"/>
  <c r="M114" i="7" s="1"/>
  <c r="H14" i="15"/>
  <c r="L177" i="7"/>
  <c r="L210" i="7" s="1"/>
  <c r="M210" i="7" s="1"/>
  <c r="M179" i="7"/>
  <c r="M37" i="7"/>
  <c r="M108" i="7" l="1"/>
  <c r="L109" i="7"/>
  <c r="K12" i="16"/>
  <c r="L12" i="16" s="1"/>
  <c r="M30" i="7"/>
  <c r="K29" i="16"/>
  <c r="M177" i="7"/>
  <c r="K14" i="16"/>
  <c r="L14" i="16" s="1"/>
  <c r="M78" i="7"/>
  <c r="K13" i="16"/>
  <c r="L13" i="16" s="1"/>
  <c r="M50" i="7"/>
  <c r="K35" i="16" l="1"/>
  <c r="L29" i="16"/>
  <c r="L106" i="7"/>
  <c r="M109" i="7"/>
  <c r="L14" i="7" l="1"/>
  <c r="M106" i="7"/>
  <c r="L97" i="7"/>
  <c r="K39" i="16"/>
  <c r="L39" i="16" s="1"/>
  <c r="L35" i="16"/>
  <c r="K18" i="16" l="1"/>
  <c r="L168" i="7"/>
  <c r="M97" i="7"/>
  <c r="L13" i="7"/>
  <c r="M14" i="7"/>
  <c r="M168" i="7" l="1"/>
  <c r="L11" i="7"/>
  <c r="M13" i="7"/>
  <c r="K20" i="16"/>
  <c r="L18" i="16"/>
  <c r="K11" i="16" l="1"/>
  <c r="M11" i="7"/>
  <c r="L91" i="7"/>
  <c r="L20" i="16"/>
  <c r="M91" i="7" l="1"/>
  <c r="L170" i="7"/>
  <c r="K15" i="16"/>
  <c r="L11" i="16"/>
  <c r="L212" i="7" l="1"/>
  <c r="M212" i="7" s="1"/>
  <c r="M170" i="7"/>
  <c r="L15" i="16"/>
  <c r="K24" i="16"/>
  <c r="L24" i="16" l="1"/>
  <c r="K41" i="16"/>
  <c r="L41" i="16" s="1"/>
  <c r="L148" i="8" l="1"/>
  <c r="M148" i="8" l="1"/>
  <c r="L157" i="8"/>
  <c r="M157" i="8" l="1"/>
  <c r="L184" i="8"/>
  <c r="H18" i="15" l="1"/>
  <c r="H22" i="15" s="1"/>
  <c r="H24" i="15" s="1"/>
  <c r="H28" i="15" s="1"/>
  <c r="M184" i="8"/>
  <c r="L214" i="8"/>
  <c r="M214" i="8" l="1"/>
  <c r="L216" i="8"/>
  <c r="L232" i="8" l="1"/>
  <c r="M216" i="8"/>
  <c r="L233" i="8" l="1"/>
  <c r="J232" i="8"/>
  <c r="M232" i="8"/>
  <c r="E250" i="21" l="1"/>
  <c r="E252" i="21" l="1"/>
  <c r="E262" i="21"/>
  <c r="M20" i="6"/>
  <c r="N20" i="6"/>
  <c r="N21" i="6" s="1"/>
  <c r="AB10" i="22"/>
  <c r="AC10" i="22"/>
  <c r="G50" i="22"/>
  <c r="G58" i="22"/>
  <c r="G10" i="22"/>
  <c r="G248" i="22"/>
  <c r="F10" i="22"/>
  <c r="AC58" i="22"/>
  <c r="G96" i="22"/>
  <c r="AB58" i="22"/>
  <c r="F58" i="22"/>
  <c r="AC41" i="22"/>
  <c r="AB41" i="22"/>
  <c r="F41" i="22"/>
  <c r="AC50" i="22"/>
  <c r="AB50" i="22"/>
  <c r="F50" i="22"/>
  <c r="AB72" i="22"/>
  <c r="AC72" i="22"/>
  <c r="G106" i="22"/>
  <c r="F72" i="22"/>
  <c r="AC85" i="22"/>
  <c r="AB85" i="22"/>
  <c r="F85" i="22"/>
  <c r="F77" i="22"/>
  <c r="AB77" i="22"/>
  <c r="AC77" i="22"/>
  <c r="V77" i="22"/>
  <c r="AC91" i="22"/>
  <c r="X246" i="22"/>
  <c r="Q113" i="22"/>
  <c r="G113" i="22"/>
  <c r="AB91" i="22"/>
  <c r="F91" i="22"/>
  <c r="AB92" i="22"/>
  <c r="F92" i="22"/>
  <c r="AC92" i="22"/>
  <c r="F19" i="22"/>
  <c r="AC19" i="22"/>
  <c r="AB19" i="22"/>
  <c r="AC75" i="22"/>
  <c r="G110" i="22"/>
  <c r="F75" i="22"/>
  <c r="AB75" i="22"/>
  <c r="V69" i="22"/>
  <c r="F69" i="22"/>
  <c r="AB69" i="22"/>
  <c r="AC69" i="22"/>
  <c r="F70" i="22"/>
  <c r="AC70" i="22"/>
  <c r="AB70" i="22"/>
  <c r="G105" i="22"/>
  <c r="AB99" i="22"/>
  <c r="F99" i="22"/>
  <c r="AC99" i="22"/>
  <c r="G120" i="22"/>
  <c r="AB83" i="22"/>
  <c r="F83" i="22"/>
  <c r="AC83" i="22"/>
  <c r="AC63" i="22"/>
  <c r="AB63" i="22"/>
  <c r="F63" i="22"/>
  <c r="G116" i="22"/>
  <c r="AC94" i="22"/>
  <c r="F94" i="22"/>
  <c r="AB94" i="22"/>
  <c r="AB42" i="22"/>
  <c r="F42" i="22"/>
  <c r="AC42" i="22"/>
  <c r="F82" i="22"/>
  <c r="AC82" i="22"/>
  <c r="AB82" i="22"/>
  <c r="AC78" i="22"/>
  <c r="F78" i="22"/>
  <c r="AB78" i="22"/>
  <c r="AC104" i="22"/>
  <c r="F104" i="22"/>
  <c r="G126" i="22"/>
  <c r="AB104" i="22"/>
  <c r="AC20" i="22"/>
  <c r="F20" i="22"/>
  <c r="AB20" i="22"/>
  <c r="F46" i="22"/>
  <c r="AC46" i="22"/>
  <c r="AB46" i="22"/>
  <c r="AC87" i="22"/>
  <c r="AB87" i="22"/>
  <c r="F87" i="22"/>
  <c r="F16" i="22"/>
  <c r="AC16" i="22"/>
  <c r="AB16" i="22"/>
  <c r="G48" i="22"/>
  <c r="G114" i="22"/>
  <c r="AC96" i="22"/>
  <c r="AB96" i="22"/>
  <c r="F96" i="22"/>
  <c r="AC25" i="22"/>
  <c r="AB25" i="22"/>
  <c r="F25" i="22"/>
  <c r="AB102" i="22"/>
  <c r="Q123" i="22"/>
  <c r="F102" i="22"/>
  <c r="AC102" i="22"/>
  <c r="F14" i="22"/>
  <c r="AC14" i="22"/>
  <c r="AB14" i="22"/>
  <c r="AB107" i="22"/>
  <c r="AC107" i="22"/>
  <c r="F107" i="22"/>
  <c r="F59" i="22"/>
  <c r="AC59" i="22"/>
  <c r="AB59" i="22"/>
  <c r="V59" i="22"/>
  <c r="AC15" i="22"/>
  <c r="AB15" i="22"/>
  <c r="F15" i="22"/>
  <c r="F100" i="22"/>
  <c r="AC100" i="22"/>
  <c r="AB100" i="22"/>
  <c r="G121" i="22"/>
  <c r="G115" i="22"/>
  <c r="AC39" i="22"/>
  <c r="F39" i="22"/>
  <c r="AB39" i="22"/>
  <c r="G104" i="22"/>
  <c r="AB68" i="22"/>
  <c r="F68" i="22"/>
  <c r="AC68" i="22"/>
  <c r="Y246" i="22"/>
  <c r="F112" i="22"/>
  <c r="O15" i="6"/>
  <c r="AC112" i="22"/>
  <c r="AB112" i="22"/>
  <c r="F26" i="22"/>
  <c r="AB26" i="22"/>
  <c r="AC26" i="22"/>
  <c r="AC109" i="22"/>
  <c r="F109" i="22"/>
  <c r="AB109" i="22"/>
  <c r="AC98" i="22"/>
  <c r="G119" i="22"/>
  <c r="AB98" i="22"/>
  <c r="F98" i="22"/>
  <c r="AB74" i="22"/>
  <c r="F74" i="22"/>
  <c r="G107" i="22"/>
  <c r="AC74" i="22"/>
  <c r="F79" i="22"/>
  <c r="G91" i="22"/>
  <c r="AB79" i="22"/>
  <c r="AC79" i="22"/>
  <c r="G109" i="22"/>
  <c r="F80" i="22"/>
  <c r="AB80" i="22"/>
  <c r="AC80" i="22"/>
  <c r="AB66" i="22"/>
  <c r="G103" i="22"/>
  <c r="G79" i="22"/>
  <c r="AC66" i="22"/>
  <c r="F66" i="22"/>
  <c r="F31" i="22"/>
  <c r="AC31" i="22"/>
  <c r="AB31" i="22"/>
  <c r="AC111" i="22"/>
  <c r="AB111" i="22"/>
  <c r="F111" i="22"/>
  <c r="AC55" i="22"/>
  <c r="F55" i="22"/>
  <c r="V55" i="22"/>
  <c r="AB55" i="22"/>
  <c r="AC17" i="22"/>
  <c r="F17" i="22"/>
  <c r="G64" i="22"/>
  <c r="AB17" i="22"/>
  <c r="AC13" i="22"/>
  <c r="G62" i="22"/>
  <c r="AB13" i="22"/>
  <c r="F13" i="22"/>
  <c r="G127" i="22"/>
  <c r="AC105" i="22"/>
  <c r="F105" i="22"/>
  <c r="AB105" i="22"/>
  <c r="F44" i="22"/>
  <c r="AB44" i="22"/>
  <c r="AC44" i="22"/>
  <c r="AC84" i="22"/>
  <c r="AB84" i="22"/>
  <c r="F84" i="22"/>
  <c r="AC35" i="22"/>
  <c r="F35" i="22"/>
  <c r="G83" i="22"/>
  <c r="AB35" i="22"/>
  <c r="AC54" i="22"/>
  <c r="F54" i="22"/>
  <c r="AB54" i="22"/>
  <c r="G112" i="22"/>
  <c r="AB108" i="22"/>
  <c r="AC108" i="22"/>
  <c r="F108" i="22"/>
  <c r="F45" i="22"/>
  <c r="AB45" i="22"/>
  <c r="AC45" i="22"/>
  <c r="AB36" i="22"/>
  <c r="AC36" i="22"/>
  <c r="F36" i="22"/>
  <c r="F32" i="22"/>
  <c r="AC32" i="22"/>
  <c r="AB32" i="22"/>
  <c r="AB37" i="22"/>
  <c r="AC37" i="22"/>
  <c r="F37" i="22"/>
  <c r="F49" i="22"/>
  <c r="AB49" i="22"/>
  <c r="AC49" i="22"/>
  <c r="F40" i="22"/>
  <c r="AB40" i="22"/>
  <c r="AC40" i="22"/>
  <c r="V61" i="22"/>
  <c r="F61" i="22"/>
  <c r="AC61" i="22"/>
  <c r="AB61" i="22"/>
  <c r="AC81" i="22"/>
  <c r="F81" i="22"/>
  <c r="AB81" i="22"/>
  <c r="G108" i="22"/>
  <c r="AC73" i="22"/>
  <c r="F73" i="22"/>
  <c r="AB73" i="22"/>
  <c r="AB71" i="22"/>
  <c r="AC71" i="22"/>
  <c r="F71" i="22"/>
  <c r="F52" i="22"/>
  <c r="AC52" i="22"/>
  <c r="AB52" i="22"/>
  <c r="W119" i="22"/>
  <c r="W128" i="22"/>
  <c r="I256" i="22"/>
  <c r="J256" i="22" s="1"/>
  <c r="F48" i="22"/>
  <c r="AB48" i="22"/>
  <c r="AC48" i="22"/>
  <c r="AC38" i="22"/>
  <c r="F38" i="22"/>
  <c r="AB38" i="22"/>
  <c r="AC101" i="22"/>
  <c r="AB101" i="22"/>
  <c r="F101" i="22"/>
  <c r="F51" i="22"/>
  <c r="AC51" i="22"/>
  <c r="G90" i="22"/>
  <c r="AB51" i="22"/>
  <c r="AC23" i="22"/>
  <c r="AB23" i="22"/>
  <c r="F23" i="22"/>
  <c r="AC57" i="22"/>
  <c r="AB57" i="22"/>
  <c r="V57" i="22"/>
  <c r="F57" i="22"/>
  <c r="AC64" i="22"/>
  <c r="G102" i="22"/>
  <c r="F64" i="22"/>
  <c r="AB64" i="22"/>
  <c r="G73" i="22"/>
  <c r="G75" i="22" s="1"/>
  <c r="AC21" i="22"/>
  <c r="AB21" i="22"/>
  <c r="F21" i="22"/>
  <c r="G49" i="22"/>
  <c r="AB11" i="22"/>
  <c r="AC11" i="22"/>
  <c r="P15" i="6"/>
  <c r="P16" i="6" s="1"/>
  <c r="AB97" i="22"/>
  <c r="F97" i="22"/>
  <c r="AC97" i="22"/>
  <c r="L218" i="7"/>
  <c r="M218" i="7" s="1"/>
  <c r="AB27" i="22"/>
  <c r="F27" i="22"/>
  <c r="AC27" i="22"/>
  <c r="F90" i="22"/>
  <c r="AC90" i="22"/>
  <c r="G111" i="22"/>
  <c r="AB90" i="22"/>
  <c r="AB34" i="22"/>
  <c r="AC34" i="22"/>
  <c r="F34" i="22"/>
  <c r="AC28" i="22"/>
  <c r="AB28" i="22"/>
  <c r="F28" i="22"/>
  <c r="AB30" i="22"/>
  <c r="F30" i="22"/>
  <c r="AC30" i="22"/>
  <c r="G78" i="22"/>
  <c r="AB24" i="22"/>
  <c r="AC24" i="22"/>
  <c r="F24" i="22"/>
  <c r="AC103" i="22"/>
  <c r="F103" i="22"/>
  <c r="AB103" i="22"/>
  <c r="F65" i="22"/>
  <c r="AB65" i="22"/>
  <c r="AC65" i="22"/>
  <c r="J6" i="22"/>
  <c r="J7" i="22" s="1"/>
  <c r="F95" i="22"/>
  <c r="AB95" i="22"/>
  <c r="AC95" i="22"/>
  <c r="AB18" i="22"/>
  <c r="AC18" i="22"/>
  <c r="F18" i="22"/>
  <c r="AC88" i="22"/>
  <c r="F88" i="22"/>
  <c r="AB88" i="22"/>
  <c r="AB86" i="22"/>
  <c r="F86" i="22"/>
  <c r="AC86" i="22"/>
  <c r="F93" i="22"/>
  <c r="AB93" i="22"/>
  <c r="AC93" i="22"/>
  <c r="F11" i="22"/>
  <c r="F106" i="22"/>
  <c r="AB106" i="22"/>
  <c r="AC106" i="22"/>
  <c r="F53" i="22"/>
  <c r="V52" i="22"/>
  <c r="AC53" i="22"/>
  <c r="AB53" i="22"/>
  <c r="X245" i="22"/>
  <c r="X248" i="22" s="1"/>
  <c r="F29" i="22"/>
  <c r="AC29" i="22"/>
  <c r="AB29" i="22"/>
  <c r="AB62" i="22"/>
  <c r="F62" i="22"/>
  <c r="AC62" i="22"/>
  <c r="G101" i="22"/>
  <c r="AC67" i="22"/>
  <c r="F67" i="22"/>
  <c r="AB67" i="22"/>
  <c r="V67" i="22"/>
  <c r="AB56" i="22"/>
  <c r="AC56" i="22"/>
  <c r="F56" i="22"/>
  <c r="AC89" i="22"/>
  <c r="F89" i="22"/>
  <c r="AB89" i="22"/>
  <c r="F60" i="22"/>
  <c r="G100" i="22"/>
  <c r="AC60" i="22"/>
  <c r="AB60" i="22"/>
  <c r="AC43" i="22"/>
  <c r="F43" i="22"/>
  <c r="AB43" i="22"/>
  <c r="F22" i="22"/>
  <c r="AB22" i="22"/>
  <c r="AC22" i="22"/>
  <c r="AB47" i="22"/>
  <c r="F47" i="22"/>
  <c r="AC47" i="22"/>
  <c r="AB76" i="22"/>
  <c r="F76" i="22"/>
  <c r="AC76" i="22"/>
  <c r="AC110" i="22"/>
  <c r="F110" i="22"/>
  <c r="AB110" i="22"/>
  <c r="W20" i="22"/>
  <c r="W21" i="22" s="1"/>
  <c r="W22" i="22" s="1"/>
  <c r="F33" i="22"/>
  <c r="AC33" i="22"/>
  <c r="AB33" i="22"/>
  <c r="AC12" i="22"/>
  <c r="F12" i="22"/>
  <c r="AB12" i="22"/>
  <c r="W247" i="22"/>
  <c r="W248" i="22" s="1"/>
  <c r="E251" i="22"/>
  <c r="E252" i="22" s="1"/>
  <c r="Y245" i="22"/>
  <c r="Y248" i="22" s="1"/>
  <c r="Z248" i="22" s="1"/>
  <c r="K45" i="16" l="1"/>
  <c r="L45" i="16" s="1"/>
  <c r="F251" i="22"/>
  <c r="F252" i="22" s="1"/>
  <c r="K47" i="16"/>
  <c r="L47" i="16" s="1"/>
  <c r="L220" i="7"/>
  <c r="M220" i="7" l="1"/>
  <c r="L221" i="7"/>
  <c r="K48" i="16"/>
  <c r="J10" i="23"/>
  <c r="K50" i="23"/>
  <c r="K58" i="23"/>
  <c r="AG10" i="23"/>
  <c r="AF10" i="23"/>
  <c r="E250" i="23"/>
  <c r="E251" i="23"/>
  <c r="N6" i="23"/>
  <c r="N7" i="23"/>
  <c r="P79" i="8"/>
  <c r="E10" i="23"/>
  <c r="K10" i="23"/>
  <c r="K248" i="23"/>
</calcChain>
</file>

<file path=xl/comments1.xml><?xml version="1.0" encoding="utf-8"?>
<comments xmlns="http://schemas.openxmlformats.org/spreadsheetml/2006/main">
  <authors>
    <author>user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sharedStrings.xml><?xml version="1.0" encoding="utf-8"?>
<sst xmlns="http://schemas.openxmlformats.org/spreadsheetml/2006/main" count="1771" uniqueCount="443">
  <si>
    <t>DEPARTMENT OF SOCIAL WELFARE &amp; DEVELOPMENT</t>
  </si>
  <si>
    <t>Field Office No. 10</t>
  </si>
  <si>
    <t>Cash - Collecting Officers</t>
  </si>
  <si>
    <t>Petty Cash Fund</t>
  </si>
  <si>
    <t>Accounts Receivable</t>
  </si>
  <si>
    <t>Due from Officers and Employees</t>
  </si>
  <si>
    <t>Loan Receivable - Others</t>
  </si>
  <si>
    <t>Due from NGAs</t>
  </si>
  <si>
    <t>Due from GOCCs</t>
  </si>
  <si>
    <t>Due from NGOs/POs</t>
  </si>
  <si>
    <t>Due from Other Funds</t>
  </si>
  <si>
    <t>Advances to Officers and Employees</t>
  </si>
  <si>
    <t>Other Receivables</t>
  </si>
  <si>
    <t>Office Supplies Inventory</t>
  </si>
  <si>
    <t>Food Supplies Inventory</t>
  </si>
  <si>
    <t>Drugs and Medicines Inventory</t>
  </si>
  <si>
    <t>Gasoline, Oil and Lubricants Inventory</t>
  </si>
  <si>
    <t>Other Supplies Inventory</t>
  </si>
  <si>
    <t>Construction Materials Inventory</t>
  </si>
  <si>
    <t>Other Prepaid Expenses</t>
  </si>
  <si>
    <t>Other Investments and Marketable Securities</t>
  </si>
  <si>
    <t>Land</t>
  </si>
  <si>
    <t>Land Improvements</t>
  </si>
  <si>
    <t>Office Buildings</t>
  </si>
  <si>
    <t>Other Structures</t>
  </si>
  <si>
    <t>Office Equipment</t>
  </si>
  <si>
    <t>Communication Equipment</t>
  </si>
  <si>
    <t>Sports Equipment</t>
  </si>
  <si>
    <t>Motor Vehicles</t>
  </si>
  <si>
    <t>Accounts Payable</t>
  </si>
  <si>
    <t>Due to BIR</t>
  </si>
  <si>
    <t>Due to GSIS</t>
  </si>
  <si>
    <t>Due to PAG-IBIG</t>
  </si>
  <si>
    <t>Due to PHILHEALTH</t>
  </si>
  <si>
    <t>Due to Other NGA's</t>
  </si>
  <si>
    <t>Due To Other GOCCs</t>
  </si>
  <si>
    <t>Due to LGUs</t>
  </si>
  <si>
    <t>Due to Central Office</t>
  </si>
  <si>
    <t>Due to Regional Offices/Staff Bureaus</t>
  </si>
  <si>
    <t>Other Payables</t>
  </si>
  <si>
    <t>Representation Allowance</t>
  </si>
  <si>
    <t>Transportation Allowance</t>
  </si>
  <si>
    <t>Clothing/Uniform Allowance</t>
  </si>
  <si>
    <t>Cash Gift</t>
  </si>
  <si>
    <t>Traveling Expense-Local</t>
  </si>
  <si>
    <t>Training Expenses</t>
  </si>
  <si>
    <t>Scholarship Expenses</t>
  </si>
  <si>
    <t>Office Supplies Expenses</t>
  </si>
  <si>
    <t>Accountable Forms Expenses</t>
  </si>
  <si>
    <t>Food Supplies Expenses</t>
  </si>
  <si>
    <t>Drugs and Medicines Expenses</t>
  </si>
  <si>
    <t>Medical,Dental &amp; Laboratory Supplies Expenses</t>
  </si>
  <si>
    <t>Other Supplies Expenses</t>
  </si>
  <si>
    <t>Water Expenses</t>
  </si>
  <si>
    <t>Electricity Expenses</t>
  </si>
  <si>
    <t>Postage and Deliveries</t>
  </si>
  <si>
    <t>Telephone Expenses-Landline</t>
  </si>
  <si>
    <t>Telephone Expenses-Mobile</t>
  </si>
  <si>
    <t>Cable, Satellite, Telegraph and Radio Expenses</t>
  </si>
  <si>
    <t>Membership Dues &amp; Contributions to Organization</t>
  </si>
  <si>
    <t>Advertising Expenses</t>
  </si>
  <si>
    <t>Representation Expenses</t>
  </si>
  <si>
    <t>Transportation and Delivery Expenses</t>
  </si>
  <si>
    <t>Subscription Expenses</t>
  </si>
  <si>
    <t>Auditing Services</t>
  </si>
  <si>
    <t>Consultancy Services</t>
  </si>
  <si>
    <t>Janitorial Services</t>
  </si>
  <si>
    <t>Security Services</t>
  </si>
  <si>
    <t>Other Professional Services</t>
  </si>
  <si>
    <t>Repairs and Maintenance - Furniture and Fixtures</t>
  </si>
  <si>
    <t>Repairs and Maintenance - Other PP &amp; E</t>
  </si>
  <si>
    <t>Donations</t>
  </si>
  <si>
    <t>Fidelity Bond Premiums</t>
  </si>
  <si>
    <t>Insurance Expenses</t>
  </si>
  <si>
    <t>Depreciation - Building</t>
  </si>
  <si>
    <t>Depreciation - Office Equipment</t>
  </si>
  <si>
    <t>Depreciation - Furniture &amp; Fixtures</t>
  </si>
  <si>
    <t>Depreciation - IT Equipment</t>
  </si>
  <si>
    <t>Depreciation - Communication Equipment</t>
  </si>
  <si>
    <t>Depreciation - Sports Equipment</t>
  </si>
  <si>
    <t>Depreciation - Motor Vehicles</t>
  </si>
  <si>
    <t>Depreciation - Other Property, Plant &amp; Equipment</t>
  </si>
  <si>
    <t>Other Maintenance and Operating Expenses</t>
  </si>
  <si>
    <t>Account Title</t>
  </si>
  <si>
    <t>Account</t>
  </si>
  <si>
    <t>Code</t>
  </si>
  <si>
    <t>Debit</t>
  </si>
  <si>
    <t>Credit</t>
  </si>
  <si>
    <t>Furniture and Fixtures</t>
  </si>
  <si>
    <t>Other Property, Plant and Equipment</t>
  </si>
  <si>
    <t>Accumulated Depreciation-Office Equipment</t>
  </si>
  <si>
    <t>Accumulated Depreciation-Furniture and Fixtures</t>
  </si>
  <si>
    <t>Accumulated Depreciation-Communication Equipment</t>
  </si>
  <si>
    <t>Accumulated Depreciation-Sports Equipment</t>
  </si>
  <si>
    <t>Accumulated Depreciation-Motor Vehicles</t>
  </si>
  <si>
    <t>Accumulated Depreciation-Other Property, Plant and Equipment</t>
  </si>
  <si>
    <t>TOTAL</t>
  </si>
  <si>
    <t>Certified Correct:</t>
  </si>
  <si>
    <t>Year-End Bonus</t>
  </si>
  <si>
    <t>Cash-National Treasury, Modified Disbursement System, Regular</t>
  </si>
  <si>
    <t>Cash in Bank-Local Currency, Current Account - DBP</t>
  </si>
  <si>
    <t>Cash in Bank-Local Currency, Current Account - LBP</t>
  </si>
  <si>
    <t>Cash in Bank-Local Currency, Current Account - Postal Savings</t>
  </si>
  <si>
    <t>Books</t>
  </si>
  <si>
    <t>Information and Communication Technology Equipment</t>
  </si>
  <si>
    <t>Disaster Response and Rescue Equipment</t>
  </si>
  <si>
    <t>Medical Equipment</t>
  </si>
  <si>
    <t>Other Machinery &amp; Equipment</t>
  </si>
  <si>
    <t>Accumulated Depreciation-Other Structures</t>
  </si>
  <si>
    <t>Accumulated Depreciation-Books</t>
  </si>
  <si>
    <t>Accumulated Depreciation-Disaster Response and Rescue Equipment</t>
  </si>
  <si>
    <t>Accumulated Depreciation-Medical Equipment</t>
  </si>
  <si>
    <t>Accumulated Depreciation-Other Machinery &amp; Equipment</t>
  </si>
  <si>
    <t>Licensing Fees</t>
  </si>
  <si>
    <t>Other Permit Fees</t>
  </si>
  <si>
    <t>Registration Fees</t>
  </si>
  <si>
    <t>Income from Grants and Donations in Cash</t>
  </si>
  <si>
    <t>Income from Grants and Donations in Kind</t>
  </si>
  <si>
    <t>Fines and Penalties - Service Income</t>
  </si>
  <si>
    <t>Affiliation Fees</t>
  </si>
  <si>
    <t>Rent/Lease Income</t>
  </si>
  <si>
    <t>Income from Hostels/Dormitories and Other Like Facilities</t>
  </si>
  <si>
    <t>Interest Income</t>
  </si>
  <si>
    <t>Other Gains</t>
  </si>
  <si>
    <t>Salaries and Wages - Regular Pay (Civilian)</t>
  </si>
  <si>
    <t>Salaries and Wages - Casual and Contracutal</t>
  </si>
  <si>
    <t>Personnel Economic Relief Allowance (Civilian)</t>
  </si>
  <si>
    <t>Honoraria (Civilian)</t>
  </si>
  <si>
    <t>Hazard Pay (Civilian)</t>
  </si>
  <si>
    <t>Longevity Pay (Civilian)</t>
  </si>
  <si>
    <t>Subsistence Allowance - Magna Carta Benefits for Public Health Workers under RA 7305</t>
  </si>
  <si>
    <t>Subsistence Allowance - Magna Carta Benefits for Public Social Workers under RA 9432</t>
  </si>
  <si>
    <t>Laundry Allowance- Magna Carta Benefits for Public Health Workers under RA 7305</t>
  </si>
  <si>
    <t>Quarters Allowance- Magna Carta Benefits for Public Health Workers under RA 7305</t>
  </si>
  <si>
    <t>Productivity Incentive Allowance (Civilian)</t>
  </si>
  <si>
    <t>Collective Negotiation Agreement Incentive (Civilian)</t>
  </si>
  <si>
    <t>Productivity Enhancement Incentive (Civilian)</t>
  </si>
  <si>
    <t>Performance Based Bonus (Civilian)</t>
  </si>
  <si>
    <t>Overtime Pay</t>
  </si>
  <si>
    <t>Life and Retirement Insurance Premiums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</si>
  <si>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</si>
  <si>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</si>
  <si>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</si>
  <si>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</si>
  <si>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</si>
  <si>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</si>
  <si>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Welfare Goods Expenses</t>
  </si>
  <si>
    <t>Fuel, Oil and Lubricants Expenses</t>
  </si>
  <si>
    <t>Internet Subscription Expenses</t>
  </si>
  <si>
    <t>Awards/Rewards Expenses</t>
  </si>
  <si>
    <t>Printing and Publication Expenses</t>
  </si>
  <si>
    <t>Rents - Buildings and Structures</t>
  </si>
  <si>
    <t>Rents - Motor Vehicles</t>
  </si>
  <si>
    <t>Rents - Equipment</t>
  </si>
  <si>
    <t>Rents - Living Quarters</t>
  </si>
  <si>
    <t>Operating Lease</t>
  </si>
  <si>
    <t>Legal Services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</si>
  <si>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</si>
  <si>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</si>
  <si>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</si>
  <si>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Leased Assets Improvements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</si>
  <si>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</si>
  <si>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</si>
  <si>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</si>
  <si>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</si>
  <si>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</si>
  <si>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Financial Assistance to NGAs</t>
  </si>
  <si>
    <t>Financial Assistance to LGUs</t>
  </si>
  <si>
    <t>Financial Assistance to NGOs/POs</t>
  </si>
  <si>
    <t>Subsidies - Others</t>
  </si>
  <si>
    <t>Bank Charges</t>
  </si>
  <si>
    <t>Extraordinary &amp; Miscellaneous Expenses</t>
  </si>
  <si>
    <t>Labor and Wages</t>
  </si>
  <si>
    <t>Depreciation - Other Structures</t>
  </si>
  <si>
    <t>Depreciation - Books</t>
  </si>
  <si>
    <t>Depreciation - Disaster Response and Rescue Equipment</t>
  </si>
  <si>
    <t>Depreciation - Medical Equipment</t>
  </si>
  <si>
    <t>Depreciation - Other Machinery &amp; Equipment</t>
  </si>
  <si>
    <t>Loss of Assets</t>
  </si>
  <si>
    <t>Other Losses</t>
  </si>
  <si>
    <t>UACS</t>
  </si>
  <si>
    <t>Cash - Treasury/Agency Deposit, Regular</t>
  </si>
  <si>
    <t>Cash - Treasury/Agency Deposit, Trust</t>
  </si>
  <si>
    <t>Cash - MDS, Trust</t>
  </si>
  <si>
    <t>P</t>
  </si>
  <si>
    <t>ASSETS</t>
  </si>
  <si>
    <t>Current Assets</t>
  </si>
  <si>
    <t>Receivables</t>
  </si>
  <si>
    <t>Inventories</t>
  </si>
  <si>
    <t>Long-term Invesments</t>
  </si>
  <si>
    <t>Property, Plant and Equipment</t>
  </si>
  <si>
    <t>Furniture &amp; Fixtures</t>
  </si>
  <si>
    <t>Other Property, Plant &amp; Equipment</t>
  </si>
  <si>
    <t>TOTAL ASSETS</t>
  </si>
  <si>
    <t>Liabilities</t>
  </si>
  <si>
    <t>Current Liabilities</t>
  </si>
  <si>
    <t>Miscellaneous Income</t>
  </si>
  <si>
    <t>Cash in Bank-LCCA - DBP</t>
  </si>
  <si>
    <t>Cash in Bank-LCCA - LBP</t>
  </si>
  <si>
    <t>Cash in Bank-LCCA - Postal</t>
  </si>
  <si>
    <t>POST-CLOSING TRIAL BALANCE</t>
  </si>
  <si>
    <t>PRE-CLOSING TRIAL BALANCE</t>
  </si>
  <si>
    <t>Personal Services</t>
  </si>
  <si>
    <t>Maintenance and Other Operating Expenses</t>
  </si>
  <si>
    <t>Service Income</t>
  </si>
  <si>
    <t>Permit Fees</t>
  </si>
  <si>
    <t>Clearance and Certification Fees</t>
  </si>
  <si>
    <t>Income from Dormitories and Other Like Facilities</t>
  </si>
  <si>
    <t>Other Income</t>
  </si>
  <si>
    <t>NonCash Expenses</t>
  </si>
  <si>
    <t>Other Assets</t>
  </si>
  <si>
    <t>Other General Services</t>
  </si>
  <si>
    <t>Generation, Transmission and Distribution Expenses</t>
  </si>
  <si>
    <t>Prizes</t>
  </si>
  <si>
    <t>Other Supplies and Materials Expenses</t>
  </si>
  <si>
    <t>Retirement and Life Insurance Premiums</t>
  </si>
  <si>
    <t>Overtime and Night Pay</t>
  </si>
  <si>
    <t>Salaries and Wages - Regular</t>
  </si>
  <si>
    <t>Subsidy from National Government</t>
  </si>
  <si>
    <t>Trust Liabilities - Disaster Risk Reduction and Management Fund</t>
  </si>
  <si>
    <t>Trust Liabilities</t>
  </si>
  <si>
    <t>Due to Regional Offices</t>
  </si>
  <si>
    <t>Prepaid Insurance</t>
  </si>
  <si>
    <t>Prepaid Rent</t>
  </si>
  <si>
    <t>Advances to Contractors</t>
  </si>
  <si>
    <t>Advances to Special Disbursing Officer</t>
  </si>
  <si>
    <t>Advances for Payroll</t>
  </si>
  <si>
    <t>Computer Software</t>
  </si>
  <si>
    <t>Construction in Progress - Buildings and Other Structures</t>
  </si>
  <si>
    <t>Buildings</t>
  </si>
  <si>
    <t>Other Land Improvements</t>
  </si>
  <si>
    <t>Fuel, Oil and Lubricants Inventory</t>
  </si>
  <si>
    <t>Other Supplies and Materials for Distribution</t>
  </si>
  <si>
    <t>Welfare Goods for Distribution</t>
  </si>
  <si>
    <t>Due from Local Government Units</t>
  </si>
  <si>
    <t>Accumulated Surplus (Deficit)</t>
  </si>
  <si>
    <t>Construction in Progress</t>
  </si>
  <si>
    <t>Non - Current Assets</t>
  </si>
  <si>
    <t>Non-Current Liabilities</t>
  </si>
  <si>
    <t>Net Assets/Equity</t>
  </si>
  <si>
    <t>Cash and Cash Equivalents</t>
  </si>
  <si>
    <t>Prepayments</t>
  </si>
  <si>
    <t>Buildings and Other Structures</t>
  </si>
  <si>
    <t xml:space="preserve">Furniture, Fixtures and Books  </t>
  </si>
  <si>
    <t xml:space="preserve">Machinery  and Equipment </t>
  </si>
  <si>
    <t>Transportation Equipment</t>
  </si>
  <si>
    <t>Revenue</t>
  </si>
  <si>
    <t>Less: Current Operating Expenses</t>
  </si>
  <si>
    <t>Personnel Services</t>
  </si>
  <si>
    <t>Non-Cash Expenses</t>
  </si>
  <si>
    <t xml:space="preserve">          Total Revenue</t>
  </si>
  <si>
    <t>Surplus/(Deficit) from Current Operations</t>
  </si>
  <si>
    <t xml:space="preserve">   Losses</t>
  </si>
  <si>
    <t xml:space="preserve">   Depreciation </t>
  </si>
  <si>
    <t>Accumulated Surplus/(Deficit)</t>
  </si>
  <si>
    <t>Prior Period Adjustments/Unrecorded Income and Expenses</t>
  </si>
  <si>
    <t>Restated Balance</t>
  </si>
  <si>
    <t>Technical and Scientific Equipment</t>
  </si>
  <si>
    <t>Accumulated Depreciation-Technical and Scientific Equipment</t>
  </si>
  <si>
    <t>Depreciation - Technical and Scientific Equipment</t>
  </si>
  <si>
    <t xml:space="preserve">LIABILITIES </t>
  </si>
  <si>
    <t xml:space="preserve"> NET ASSETS/EQUITY</t>
  </si>
  <si>
    <t>Cash in Bank-Local Currency</t>
  </si>
  <si>
    <t>Treasury/Agency Cash Accounts</t>
  </si>
  <si>
    <t>Cash on Hand</t>
  </si>
  <si>
    <t>Loans and Receivable Accounts</t>
  </si>
  <si>
    <t>Inter-Agency Receivables</t>
  </si>
  <si>
    <t>Other Current Assets</t>
  </si>
  <si>
    <t>Total Current Assets</t>
  </si>
  <si>
    <t>Inventory Held for Distribution</t>
  </si>
  <si>
    <t>Inventory Held for Consumption</t>
  </si>
  <si>
    <t>Accumulated Depreciation</t>
  </si>
  <si>
    <t>Net Value</t>
  </si>
  <si>
    <t xml:space="preserve"> Accumulated Depreciation</t>
  </si>
  <si>
    <t>Total Non-Current Asset</t>
  </si>
  <si>
    <t>Financial Liabilities</t>
  </si>
  <si>
    <t>Payables</t>
  </si>
  <si>
    <t>Inter-Agency Payables</t>
  </si>
  <si>
    <t>Intra-Agency Payables</t>
  </si>
  <si>
    <t>Total Liabilities</t>
  </si>
  <si>
    <t>TOTAL ASSETS LESS TOTAL LIABILITIES</t>
  </si>
  <si>
    <t>Equity</t>
  </si>
  <si>
    <t>Government Equity</t>
  </si>
  <si>
    <t>Total Current Liabilities</t>
  </si>
  <si>
    <t>Total Assets less Total Liabilities</t>
  </si>
  <si>
    <t>Total Net Assets/Equity</t>
  </si>
  <si>
    <t>Assets</t>
  </si>
  <si>
    <t>Salaries and Wages</t>
  </si>
  <si>
    <t>Total Salaries and Wages</t>
  </si>
  <si>
    <t>Other Compensation</t>
  </si>
  <si>
    <t>Total Other Compensation</t>
  </si>
  <si>
    <t>Personnel Benefit Contributions</t>
  </si>
  <si>
    <t>Total Personnel Benefit Contributions</t>
  </si>
  <si>
    <t>Total Personnel Services</t>
  </si>
  <si>
    <t>Traveling Expenses</t>
  </si>
  <si>
    <t>Total Traveling Expenses</t>
  </si>
  <si>
    <t>Training and Scholarship Expenses</t>
  </si>
  <si>
    <t>Total Training and Scholarship Expenses</t>
  </si>
  <si>
    <t>Supplies and Materials Expenses</t>
  </si>
  <si>
    <t>Total Supplies and Materials Expenses</t>
  </si>
  <si>
    <t>Utility Expenses</t>
  </si>
  <si>
    <t>Total Utility Expenses</t>
  </si>
  <si>
    <t>Communication Expenses</t>
  </si>
  <si>
    <t>Total Communication Expenses</t>
  </si>
  <si>
    <t>Awards/Rewards and Prizes</t>
  </si>
  <si>
    <t>Total Awards/Rewards and Prizes</t>
  </si>
  <si>
    <t>Professional Services</t>
  </si>
  <si>
    <t>Total Professional Services</t>
  </si>
  <si>
    <t>General Services</t>
  </si>
  <si>
    <t>Total General Services</t>
  </si>
  <si>
    <t>Repairs and Maintenance</t>
  </si>
  <si>
    <t>Total Repairs and Maintenance</t>
  </si>
  <si>
    <t>Confidential, Intelligence and Extraordinary Expenses</t>
  </si>
  <si>
    <t>Total Confidential, Intelligence and Extraordinary Expenses</t>
  </si>
  <si>
    <t>Taxes, Insurance Premiums and Other Fees</t>
  </si>
  <si>
    <t>Total Taxes, Insurance Premiums and Other Fees</t>
  </si>
  <si>
    <t>Total Other Maintenance and Other Operating Expenses</t>
  </si>
  <si>
    <t>Total Maintenance and Other Operating Expenses</t>
  </si>
  <si>
    <t>Financial Expenses</t>
  </si>
  <si>
    <t>Total Financial Expenses</t>
  </si>
  <si>
    <t>Total Non-Cash Expenses</t>
  </si>
  <si>
    <t>Current Operating Expenses</t>
  </si>
  <si>
    <t>Total Service Income</t>
  </si>
  <si>
    <t>Grants and Donations</t>
  </si>
  <si>
    <t>Total Grants and Donations</t>
  </si>
  <si>
    <t>Financial Assistance/Subsidy from NG, NGAs, LGUs, GOCCs</t>
  </si>
  <si>
    <t>Total Financial Assistance/Subsidy from NGAs, LGUs, GOCCs</t>
  </si>
  <si>
    <t>Less: Financial Assistance/Subsidy to NGAs, LGUs, GOCCs, NGOs/POs</t>
  </si>
  <si>
    <t>Total Financial Assistance/Subsidy to NGAs, LGUs, GOCCs</t>
  </si>
  <si>
    <t xml:space="preserve">Net Financial Assistance/Subsidy </t>
  </si>
  <si>
    <t>Surplus (Deficit) for the period</t>
  </si>
  <si>
    <t>Total Revenue</t>
  </si>
  <si>
    <t>Total Current Operating Expenses</t>
  </si>
  <si>
    <t>Net Financial Assistance/Subsidy</t>
  </si>
  <si>
    <t>Surplus/(Deficit) for the period</t>
  </si>
  <si>
    <t>Property, Plant and Equipment, net</t>
  </si>
  <si>
    <t>Total Assets</t>
  </si>
  <si>
    <t>Intra-Agency Receivables</t>
  </si>
  <si>
    <t>Cash - Tax Remittance Advice</t>
  </si>
  <si>
    <t>Semi-Expendable other machinery and equipment</t>
  </si>
  <si>
    <t>Semi-Expendable Machinery and Equipment</t>
  </si>
  <si>
    <t>Semi-Expendable Machinery</t>
  </si>
  <si>
    <t>Semi-Expendable Office Equipment</t>
  </si>
  <si>
    <t>Semi-Expendable Information and Communications Tech. Equipment</t>
  </si>
  <si>
    <t>Semi-Expendable Medical Equipment</t>
  </si>
  <si>
    <t>Semi-Expendable Sports equipment</t>
  </si>
  <si>
    <t>Semi-Expendable Technical and Scientific equipment</t>
  </si>
  <si>
    <t>Semi-Expendable Furniture and Fixtures</t>
  </si>
  <si>
    <t xml:space="preserve"> </t>
  </si>
  <si>
    <t>Due to Other Funds</t>
  </si>
  <si>
    <t>Computer software</t>
  </si>
  <si>
    <t>Accumulated Amortization-Computer Software</t>
  </si>
  <si>
    <t>Intangibles</t>
  </si>
  <si>
    <t>Advances</t>
  </si>
  <si>
    <t>Subsidy from Central Office</t>
  </si>
  <si>
    <t>Accumulated Depreciation-Buildings</t>
  </si>
  <si>
    <t>Amortization Expense-Computer Software</t>
  </si>
  <si>
    <t>Amortization Expense- Computer Software</t>
  </si>
  <si>
    <t>Accumulated Amortization</t>
  </si>
  <si>
    <t>Semi-Expendable Sports Equipment</t>
  </si>
  <si>
    <t>Guaranty/Security Payable</t>
  </si>
  <si>
    <t>Guaranty/Security Deposits</t>
  </si>
  <si>
    <t>Accountant III</t>
  </si>
  <si>
    <t>Fines and Penalties</t>
  </si>
  <si>
    <t>Condensed Statement of Financial Performance</t>
  </si>
  <si>
    <t>Semi-Expendable Other Machinery and Equipment</t>
  </si>
  <si>
    <t>Non Current</t>
  </si>
  <si>
    <t xml:space="preserve">Semi-Expendable Communication Equipment </t>
  </si>
  <si>
    <t>Overtime Pay - Night-shift Differential Pay</t>
  </si>
  <si>
    <t>Semi-Expendable - Other Machinery and Equipment Expenses</t>
  </si>
  <si>
    <t>Capital Outlay - Land Improvement Outlay</t>
  </si>
  <si>
    <t>Laundry Allowance-Magna Carta Benefits for Science and Technology under R.A. 8439</t>
  </si>
  <si>
    <t>Semi-Expendable - M &amp; E Expenses-ICT Equipment</t>
  </si>
  <si>
    <t>Semi-expendable Machinery and Equipment Expenses - Office Equipment</t>
  </si>
  <si>
    <t>Semi-expendable Machinery and Equipment Expenses - Communications Equipment</t>
  </si>
  <si>
    <t>Semi-expendable Furniture and Fixtures Expenses</t>
  </si>
  <si>
    <t>Semi-expendable Machinery and Equipment Expenses - Medical Equipment</t>
  </si>
  <si>
    <t xml:space="preserve">Medical, Dental and Laboratory Supplies Inventory </t>
  </si>
  <si>
    <t xml:space="preserve">Miscellaneous Income </t>
  </si>
  <si>
    <t xml:space="preserve">Lump -sum for Step Increments-Length of Service </t>
  </si>
  <si>
    <t>Semi-expendable Machinery and Equipment Expenses - Machinery</t>
  </si>
  <si>
    <t>Midyear Bonus</t>
  </si>
  <si>
    <t>Loyalty Award (Civilian)</t>
  </si>
  <si>
    <t>Accumulated Depreciation-Other Land Improvements</t>
  </si>
  <si>
    <t>Hazard Pay - Magna Carta Benefits for Public Social Workers under RA 9432</t>
  </si>
  <si>
    <t>Receivables-Disallowances/Charges</t>
  </si>
  <si>
    <t>Depreciation-Other Land Improvements</t>
  </si>
  <si>
    <t>Receivables-Disallowance/Charges</t>
  </si>
  <si>
    <t>Refer to WTB Total Transaction for the previous months up to the reporting month period  (all debit (-) and all credit (+)</t>
  </si>
  <si>
    <t>HANILYN T. CIMAFRANCA, CPA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</si>
  <si>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</si>
  <si>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</si>
  <si>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</si>
  <si>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</si>
  <si>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</si>
  <si>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</si>
  <si>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</si>
  <si>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</si>
  <si>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Advances to Special Disbursing Officer </t>
  </si>
  <si>
    <t>Accumulated Depreciation-Information and Communication Technology Equipment</t>
  </si>
  <si>
    <t>Due to NGA's</t>
  </si>
  <si>
    <t>Due To GOCCs</t>
  </si>
  <si>
    <t>Salaries and Wages - Casual/Contracutal</t>
  </si>
  <si>
    <t>MID YEAR BONUS</t>
  </si>
  <si>
    <t>Anniversary Bonus</t>
  </si>
  <si>
    <t>Other Personnel Benefits (Civilian)</t>
  </si>
  <si>
    <t>Postage and Courier Services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</si>
  <si>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</si>
  <si>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</si>
  <si>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</si>
  <si>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</si>
  <si>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 xml:space="preserve">Total </t>
  </si>
  <si>
    <t>Certified Correct</t>
  </si>
  <si>
    <t>ICT Office Supplies Expenses</t>
  </si>
  <si>
    <t>Certified correct</t>
  </si>
  <si>
    <t>NOTES</t>
  </si>
  <si>
    <t>6</t>
  </si>
  <si>
    <t>MUST ALSO BE EQUAL TO THE ENDING BALANCE OF THE RESTATED FY 2020</t>
  </si>
  <si>
    <t xml:space="preserve"> STATEMENT OF CHANGES IN NET ASSETS/EQUITY </t>
  </si>
  <si>
    <t xml:space="preserve"> STATEMENT OF FINANCIAL POSITION</t>
  </si>
  <si>
    <t xml:space="preserve"> CONDENSED  STATEMENT OF FINANCIAL POSITION</t>
  </si>
  <si>
    <t xml:space="preserve"> STATEMENT OF FINANCIAL PERFORMANCE</t>
  </si>
  <si>
    <t>Total Losses</t>
  </si>
  <si>
    <t xml:space="preserve">Adjustment to ASD Beginning Balance </t>
  </si>
  <si>
    <t>Changes in Net Assets/Equity for Calendar Year 2023</t>
  </si>
  <si>
    <t>FUND CLUSTER 3</t>
  </si>
  <si>
    <t>Fund Cluster 3</t>
  </si>
  <si>
    <t>6.1</t>
  </si>
  <si>
    <t>Accumulated Surplus, March 31, 2024</t>
  </si>
  <si>
    <t>2024</t>
  </si>
  <si>
    <t>Balance at January 1, 2024</t>
  </si>
  <si>
    <t>2023 as Restated</t>
  </si>
  <si>
    <t>Adjustments</t>
  </si>
  <si>
    <t>2023</t>
  </si>
  <si>
    <t>2023
AS RESTATED</t>
  </si>
  <si>
    <t xml:space="preserve">Adjustments </t>
  </si>
  <si>
    <t>As at December 31, 2023</t>
  </si>
  <si>
    <t>RESTATED PRE-CLOSING TRIAL BALANCE</t>
  </si>
  <si>
    <t>RESTATED POST-CLOSING TRIAL BALANCE</t>
  </si>
  <si>
    <t>ADJUSTMENTS</t>
  </si>
  <si>
    <t>2023 AS RESTATED</t>
  </si>
  <si>
    <t>As at May 31, 2024</t>
  </si>
  <si>
    <t>As at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</si>
</sst>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[$-409]mmmm\ d\,\ yyyy;@"/>
    <numFmt numFmtId="166" formatCode="0;[Red]0"/>
  </numFmts>
  <fonts count="48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1"/>
      <color rgb="FFFF0000"/>
      <name val="Arial Narrow"/>
      <family val="2"/>
    </font>
    <font>
      <sz val="11"/>
      <name val="Arial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sz val="11"/>
      <color indexed="9"/>
      <name val="Arial Narrow"/>
      <family val="2"/>
    </font>
    <font>
      <sz val="10"/>
      <color rgb="FFFF0000"/>
      <name val="Arial"/>
      <family val="2"/>
    </font>
    <font>
      <sz val="10"/>
      <color theme="0"/>
      <name val="Arial Narrow"/>
      <family val="2"/>
    </font>
    <font>
      <sz val="11"/>
      <color theme="0"/>
      <name val="Arial Narrow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theme="1"/>
      <name val="Arial Narrow"/>
      <family val="2"/>
    </font>
    <font>
      <b/>
      <sz val="11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0"/>
      <name val="Arial Narrow"/>
      <family val="2"/>
    </font>
    <font>
      <sz val="10"/>
      <color rgb="FFFF0000"/>
      <name val="Arial Narrow"/>
      <family val="2"/>
    </font>
    <font>
      <sz val="12"/>
      <color rgb="FFFF0000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Arial Narrow"/>
      <family val="2"/>
    </font>
    <font>
      <sz val="8"/>
      <color theme="0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name val="Arial Narrow"/>
      <family val="2"/>
    </font>
    <font>
      <b/>
      <sz val="8"/>
      <name val="Arial Narrow"/>
      <family val="2"/>
    </font>
    <font>
      <b/>
      <sz val="10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165" fontId="0" fillId="0" borderId="0"/>
    <xf numFmtId="165" fontId="2" fillId="0" borderId="0"/>
    <xf numFmtId="164" fontId="2" fillId="0" borderId="0" applyFont="0" applyFill="0" applyBorder="0" applyAlignment="0" applyProtection="0"/>
    <xf numFmtId="165" fontId="2" fillId="0" borderId="0"/>
    <xf numFmtId="9" fontId="6" fillId="0" borderId="0" applyFont="0" applyFill="0" applyBorder="0" applyAlignment="0" applyProtection="0"/>
    <xf numFmtId="165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1" fillId="0" borderId="0"/>
    <xf numFmtId="165" fontId="8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/>
    <xf numFmtId="164" fontId="6" fillId="0" borderId="0" applyFont="0" applyFill="0" applyBorder="0" applyAlignment="0" applyProtection="0"/>
  </cellStyleXfs>
  <cellXfs count="355">
    <xf numFmtId="165" fontId="0" fillId="0" borderId="0" xfId="0"/>
    <xf numFmtId="164" fontId="3" fillId="2" borderId="0" xfId="2" applyFont="1" applyFill="1"/>
    <xf numFmtId="165" fontId="3" fillId="2" borderId="0" xfId="1" applyFont="1" applyFill="1"/>
    <xf numFmtId="165" fontId="3" fillId="2" borderId="0" xfId="1" applyFont="1" applyFill="1" applyAlignment="1">
      <alignment horizontal="left"/>
    </xf>
    <xf numFmtId="165" fontId="3" fillId="2" borderId="0" xfId="1" applyFont="1" applyFill="1" applyAlignment="1">
      <alignment horizontal="center"/>
    </xf>
    <xf numFmtId="165" fontId="11" fillId="0" borderId="0" xfId="1" applyFont="1"/>
    <xf numFmtId="165" fontId="2" fillId="0" borderId="0" xfId="1" applyFont="1"/>
    <xf numFmtId="165" fontId="5" fillId="2" borderId="0" xfId="1" applyFont="1" applyFill="1" applyAlignment="1">
      <alignment horizontal="left"/>
    </xf>
    <xf numFmtId="165" fontId="5" fillId="2" borderId="0" xfId="1" applyFont="1" applyFill="1" applyAlignment="1">
      <alignment horizontal="center"/>
    </xf>
    <xf numFmtId="165" fontId="5" fillId="2" borderId="0" xfId="1" applyFont="1" applyFill="1" applyAlignment="1">
      <alignment horizontal="right"/>
    </xf>
    <xf numFmtId="164" fontId="5" fillId="2" borderId="0" xfId="2" applyFont="1" applyFill="1"/>
    <xf numFmtId="164" fontId="5" fillId="2" borderId="0" xfId="2" applyFont="1" applyFill="1" applyAlignment="1"/>
    <xf numFmtId="165" fontId="5" fillId="2" borderId="0" xfId="1" applyFont="1" applyFill="1"/>
    <xf numFmtId="165" fontId="2" fillId="0" borderId="0" xfId="3"/>
    <xf numFmtId="10" fontId="0" fillId="0" borderId="0" xfId="4" applyNumberFormat="1" applyFont="1"/>
    <xf numFmtId="165" fontId="14" fillId="3" borderId="0" xfId="1" applyNumberFormat="1" applyFont="1" applyFill="1" applyAlignment="1">
      <alignment horizontal="center"/>
    </xf>
    <xf numFmtId="164" fontId="2" fillId="0" borderId="0" xfId="54" applyFont="1"/>
    <xf numFmtId="164" fontId="11" fillId="0" borderId="0" xfId="54" applyFont="1"/>
    <xf numFmtId="164" fontId="5" fillId="2" borderId="0" xfId="54" applyFont="1" applyFill="1"/>
    <xf numFmtId="4" fontId="5" fillId="0" borderId="0" xfId="1" applyNumberFormat="1" applyFont="1"/>
    <xf numFmtId="164" fontId="3" fillId="4" borderId="0" xfId="2" applyFont="1" applyFill="1"/>
    <xf numFmtId="164" fontId="3" fillId="4" borderId="7" xfId="2" applyFont="1" applyFill="1" applyBorder="1"/>
    <xf numFmtId="164" fontId="3" fillId="4" borderId="0" xfId="2" applyFont="1" applyFill="1" applyBorder="1"/>
    <xf numFmtId="164" fontId="3" fillId="4" borderId="1" xfId="2" applyFont="1" applyFill="1" applyBorder="1"/>
    <xf numFmtId="164" fontId="20" fillId="4" borderId="7" xfId="2" applyFont="1" applyFill="1" applyBorder="1"/>
    <xf numFmtId="164" fontId="20" fillId="4" borderId="0" xfId="2" applyFont="1" applyFill="1"/>
    <xf numFmtId="164" fontId="20" fillId="4" borderId="1" xfId="2" applyFont="1" applyFill="1" applyBorder="1"/>
    <xf numFmtId="165" fontId="9" fillId="0" borderId="0" xfId="28" applyFont="1" applyFill="1" applyBorder="1" applyAlignment="1">
      <alignment vertical="top"/>
    </xf>
    <xf numFmtId="165" fontId="4" fillId="4" borderId="0" xfId="1" applyFont="1" applyFill="1" applyBorder="1" applyAlignment="1">
      <alignment horizontal="center"/>
    </xf>
    <xf numFmtId="164" fontId="4" fillId="4" borderId="0" xfId="2" applyFont="1" applyFill="1" applyBorder="1" applyAlignment="1">
      <alignment horizontal="center"/>
    </xf>
    <xf numFmtId="164" fontId="4" fillId="4" borderId="0" xfId="2" applyFont="1" applyFill="1" applyBorder="1" applyAlignment="1"/>
    <xf numFmtId="49" fontId="4" fillId="4" borderId="0" xfId="2" applyNumberFormat="1" applyFont="1" applyFill="1" applyBorder="1" applyAlignment="1">
      <alignment horizontal="center"/>
    </xf>
    <xf numFmtId="49" fontId="4" fillId="4" borderId="0" xfId="2" applyNumberFormat="1" applyFont="1" applyFill="1" applyBorder="1" applyAlignment="1"/>
    <xf numFmtId="165" fontId="4" fillId="4" borderId="0" xfId="1" applyFont="1" applyFill="1"/>
    <xf numFmtId="165" fontId="3" fillId="4" borderId="0" xfId="1" applyFont="1" applyFill="1" applyAlignment="1">
      <alignment horizontal="center"/>
    </xf>
    <xf numFmtId="164" fontId="3" fillId="4" borderId="0" xfId="2" applyFont="1" applyFill="1" applyAlignment="1"/>
    <xf numFmtId="165" fontId="3" fillId="4" borderId="0" xfId="1" applyFont="1" applyFill="1"/>
    <xf numFmtId="164" fontId="3" fillId="4" borderId="0" xfId="2" applyFont="1" applyFill="1" applyAlignment="1">
      <alignment horizontal="left"/>
    </xf>
    <xf numFmtId="165" fontId="3" fillId="4" borderId="0" xfId="1" applyFont="1" applyFill="1" applyAlignment="1">
      <alignment horizontal="left"/>
    </xf>
    <xf numFmtId="165" fontId="3" fillId="4" borderId="0" xfId="3" applyFont="1" applyFill="1"/>
    <xf numFmtId="164" fontId="3" fillId="4" borderId="0" xfId="2" applyFont="1" applyFill="1" applyBorder="1" applyAlignment="1">
      <alignment horizontal="left"/>
    </xf>
    <xf numFmtId="165" fontId="2" fillId="4" borderId="0" xfId="3" applyFill="1"/>
    <xf numFmtId="164" fontId="4" fillId="4" borderId="1" xfId="2" applyFont="1" applyFill="1" applyBorder="1"/>
    <xf numFmtId="164" fontId="3" fillId="4" borderId="0" xfId="2" applyFont="1" applyFill="1" applyBorder="1" applyAlignment="1"/>
    <xf numFmtId="165" fontId="14" fillId="4" borderId="0" xfId="1" applyFont="1" applyFill="1" applyAlignment="1">
      <alignment horizontal="center"/>
    </xf>
    <xf numFmtId="165" fontId="3" fillId="4" borderId="0" xfId="5" applyFont="1" applyFill="1"/>
    <xf numFmtId="165" fontId="3" fillId="4" borderId="0" xfId="3" applyFont="1" applyFill="1" applyAlignment="1">
      <alignment horizontal="center"/>
    </xf>
    <xf numFmtId="165" fontId="5" fillId="4" borderId="0" xfId="1" applyFont="1" applyFill="1" applyAlignment="1">
      <alignment horizontal="left"/>
    </xf>
    <xf numFmtId="164" fontId="10" fillId="4" borderId="0" xfId="2" applyFont="1" applyFill="1"/>
    <xf numFmtId="165" fontId="3" fillId="4" borderId="0" xfId="1" applyFont="1" applyFill="1" applyAlignment="1"/>
    <xf numFmtId="49" fontId="3" fillId="4" borderId="0" xfId="1" applyNumberFormat="1" applyFont="1" applyFill="1" applyAlignment="1">
      <alignment horizontal="left"/>
    </xf>
    <xf numFmtId="164" fontId="17" fillId="4" borderId="0" xfId="2" applyFont="1" applyFill="1"/>
    <xf numFmtId="164" fontId="17" fillId="4" borderId="0" xfId="2" applyFont="1" applyFill="1" applyAlignment="1"/>
    <xf numFmtId="165" fontId="3" fillId="4" borderId="0" xfId="28" applyFont="1" applyFill="1"/>
    <xf numFmtId="2" fontId="2" fillId="0" borderId="0" xfId="3" applyNumberFormat="1"/>
    <xf numFmtId="165" fontId="18" fillId="0" borderId="0" xfId="1" applyFont="1"/>
    <xf numFmtId="164" fontId="18" fillId="0" borderId="0" xfId="54" applyFont="1"/>
    <xf numFmtId="165" fontId="4" fillId="4" borderId="0" xfId="1" quotePrefix="1" applyFont="1" applyFill="1" applyAlignment="1">
      <alignment horizontal="center"/>
    </xf>
    <xf numFmtId="165" fontId="4" fillId="4" borderId="0" xfId="1" applyFont="1" applyFill="1" applyAlignment="1">
      <alignment horizontal="left"/>
    </xf>
    <xf numFmtId="164" fontId="4" fillId="4" borderId="6" xfId="2" applyFont="1" applyFill="1" applyBorder="1"/>
    <xf numFmtId="165" fontId="3" fillId="4" borderId="0" xfId="1" applyFont="1" applyFill="1" applyAlignment="1">
      <alignment horizontal="center" wrapText="1"/>
    </xf>
    <xf numFmtId="49" fontId="3" fillId="4" borderId="0" xfId="1" applyNumberFormat="1" applyFont="1" applyFill="1" applyAlignment="1">
      <alignment horizontal="center"/>
    </xf>
    <xf numFmtId="4" fontId="3" fillId="4" borderId="0" xfId="1" applyNumberFormat="1" applyFont="1" applyFill="1"/>
    <xf numFmtId="164" fontId="3" fillId="4" borderId="0" xfId="54" applyFont="1" applyFill="1"/>
    <xf numFmtId="165" fontId="3" fillId="0" borderId="0" xfId="28" applyFont="1"/>
    <xf numFmtId="49" fontId="3" fillId="0" borderId="0" xfId="28" applyNumberFormat="1" applyFont="1"/>
    <xf numFmtId="49" fontId="3" fillId="4" borderId="0" xfId="28" applyNumberFormat="1" applyFont="1" applyFill="1"/>
    <xf numFmtId="164" fontId="4" fillId="4" borderId="0" xfId="28" applyNumberFormat="1" applyFont="1" applyFill="1"/>
    <xf numFmtId="164" fontId="3" fillId="0" borderId="0" xfId="54" applyFont="1"/>
    <xf numFmtId="164" fontId="3" fillId="4" borderId="0" xfId="28" applyNumberFormat="1" applyFont="1" applyFill="1"/>
    <xf numFmtId="164" fontId="4" fillId="4" borderId="0" xfId="2" applyFont="1" applyFill="1" applyBorder="1" applyAlignment="1">
      <alignment horizontal="left"/>
    </xf>
    <xf numFmtId="165" fontId="11" fillId="4" borderId="0" xfId="28" applyFont="1" applyFill="1"/>
    <xf numFmtId="165" fontId="21" fillId="4" borderId="0" xfId="28" applyFont="1" applyFill="1"/>
    <xf numFmtId="164" fontId="11" fillId="4" borderId="0" xfId="54" applyFont="1" applyFill="1"/>
    <xf numFmtId="165" fontId="5" fillId="4" borderId="0" xfId="1" applyFont="1" applyFill="1"/>
    <xf numFmtId="165" fontId="12" fillId="4" borderId="0" xfId="1" applyFont="1" applyFill="1"/>
    <xf numFmtId="165" fontId="13" fillId="4" borderId="0" xfId="1" applyNumberFormat="1" applyFont="1" applyFill="1" applyAlignment="1">
      <alignment horizontal="center"/>
    </xf>
    <xf numFmtId="165" fontId="5" fillId="4" borderId="0" xfId="1" applyFont="1" applyFill="1" applyAlignment="1">
      <alignment horizontal="center"/>
    </xf>
    <xf numFmtId="165" fontId="5" fillId="4" borderId="0" xfId="1" applyFont="1" applyFill="1" applyAlignment="1">
      <alignment horizontal="right"/>
    </xf>
    <xf numFmtId="164" fontId="5" fillId="4" borderId="0" xfId="2" applyFont="1" applyFill="1" applyAlignment="1"/>
    <xf numFmtId="165" fontId="2" fillId="4" borderId="0" xfId="1" applyFont="1" applyFill="1"/>
    <xf numFmtId="164" fontId="2" fillId="4" borderId="0" xfId="54" applyFont="1" applyFill="1"/>
    <xf numFmtId="49" fontId="3" fillId="4" borderId="0" xfId="1" applyNumberFormat="1" applyFont="1" applyFill="1" applyBorder="1" applyAlignment="1">
      <alignment horizontal="center"/>
    </xf>
    <xf numFmtId="165" fontId="4" fillId="4" borderId="0" xfId="1" applyFont="1" applyFill="1" applyBorder="1" applyAlignment="1">
      <alignment horizontal="left"/>
    </xf>
    <xf numFmtId="165" fontId="4" fillId="4" borderId="0" xfId="1" applyFont="1" applyFill="1" applyBorder="1" applyAlignment="1">
      <alignment horizontal="right"/>
    </xf>
    <xf numFmtId="165" fontId="4" fillId="4" borderId="0" xfId="1" applyFont="1" applyFill="1" applyAlignment="1">
      <alignment horizontal="centerContinuous"/>
    </xf>
    <xf numFmtId="165" fontId="3" fillId="4" borderId="0" xfId="1" applyFont="1" applyFill="1" applyAlignment="1">
      <alignment horizontal="centerContinuous"/>
    </xf>
    <xf numFmtId="165" fontId="12" fillId="4" borderId="0" xfId="1" applyFont="1" applyFill="1" applyAlignment="1">
      <alignment horizontal="centerContinuous"/>
    </xf>
    <xf numFmtId="165" fontId="5" fillId="4" borderId="0" xfId="1" applyFont="1" applyFill="1" applyAlignment="1">
      <alignment horizontal="centerContinuous"/>
    </xf>
    <xf numFmtId="164" fontId="5" fillId="4" borderId="0" xfId="2" applyFont="1" applyFill="1" applyBorder="1" applyAlignment="1"/>
    <xf numFmtId="165" fontId="5" fillId="4" borderId="0" xfId="1" applyFont="1" applyFill="1" applyBorder="1" applyAlignment="1">
      <alignment horizontal="right"/>
    </xf>
    <xf numFmtId="164" fontId="5" fillId="4" borderId="1" xfId="2" applyFont="1" applyFill="1" applyBorder="1"/>
    <xf numFmtId="165" fontId="5" fillId="4" borderId="0" xfId="3" applyFont="1" applyFill="1"/>
    <xf numFmtId="164" fontId="16" fillId="4" borderId="0" xfId="2" applyFont="1" applyFill="1"/>
    <xf numFmtId="164" fontId="16" fillId="4" borderId="0" xfId="2" applyFont="1" applyFill="1" applyBorder="1"/>
    <xf numFmtId="164" fontId="5" fillId="4" borderId="0" xfId="54" applyFont="1" applyFill="1"/>
    <xf numFmtId="164" fontId="5" fillId="4" borderId="7" xfId="54" applyFont="1" applyFill="1" applyBorder="1"/>
    <xf numFmtId="165" fontId="5" fillId="4" borderId="0" xfId="1" quotePrefix="1" applyFont="1" applyFill="1" applyAlignment="1">
      <alignment horizontal="left" wrapText="1"/>
    </xf>
    <xf numFmtId="165" fontId="12" fillId="4" borderId="0" xfId="1" applyFont="1" applyFill="1" applyAlignment="1">
      <alignment horizontal="left"/>
    </xf>
    <xf numFmtId="165" fontId="3" fillId="4" borderId="0" xfId="3" applyFont="1" applyFill="1" applyBorder="1" applyAlignment="1">
      <alignment horizontal="right"/>
    </xf>
    <xf numFmtId="165" fontId="4" fillId="4" borderId="0" xfId="1" applyFont="1" applyFill="1" applyAlignment="1">
      <alignment horizontal="center"/>
    </xf>
    <xf numFmtId="165" fontId="4" fillId="4" borderId="0" xfId="3" applyFont="1" applyFill="1" applyBorder="1" applyAlignment="1">
      <alignment horizontal="right"/>
    </xf>
    <xf numFmtId="164" fontId="4" fillId="4" borderId="0" xfId="2" applyFont="1" applyFill="1" applyBorder="1"/>
    <xf numFmtId="164" fontId="12" fillId="4" borderId="0" xfId="2" applyFont="1" applyFill="1" applyAlignment="1"/>
    <xf numFmtId="165" fontId="3" fillId="4" borderId="0" xfId="3" applyFont="1" applyFill="1" applyBorder="1" applyAlignment="1">
      <alignment horizontal="center"/>
    </xf>
    <xf numFmtId="164" fontId="4" fillId="4" borderId="0" xfId="8" applyFont="1" applyFill="1" applyBorder="1" applyAlignment="1">
      <alignment horizontal="center"/>
    </xf>
    <xf numFmtId="164" fontId="3" fillId="4" borderId="0" xfId="8" applyFont="1" applyFill="1" applyBorder="1" applyAlignment="1">
      <alignment horizontal="center"/>
    </xf>
    <xf numFmtId="165" fontId="4" fillId="0" borderId="0" xfId="28" applyFont="1"/>
    <xf numFmtId="164" fontId="3" fillId="2" borderId="0" xfId="54" applyFont="1" applyFill="1"/>
    <xf numFmtId="164" fontId="3" fillId="2" borderId="0" xfId="54" applyFont="1" applyFill="1" applyAlignment="1">
      <alignment horizontal="center"/>
    </xf>
    <xf numFmtId="165" fontId="3" fillId="4" borderId="0" xfId="1" applyFont="1" applyFill="1" applyBorder="1" applyAlignment="1">
      <alignment horizontal="center"/>
    </xf>
    <xf numFmtId="165" fontId="3" fillId="4" borderId="0" xfId="28" applyFont="1" applyFill="1" applyAlignment="1">
      <alignment horizontal="center"/>
    </xf>
    <xf numFmtId="49" fontId="18" fillId="4" borderId="0" xfId="54" applyNumberFormat="1" applyFont="1" applyFill="1" applyAlignment="1">
      <alignment horizontal="center"/>
    </xf>
    <xf numFmtId="164" fontId="0" fillId="4" borderId="0" xfId="54" applyFont="1" applyFill="1"/>
    <xf numFmtId="164" fontId="15" fillId="4" borderId="0" xfId="54" applyFont="1" applyFill="1"/>
    <xf numFmtId="164" fontId="2" fillId="4" borderId="1" xfId="54" applyFont="1" applyFill="1" applyBorder="1"/>
    <xf numFmtId="164" fontId="19" fillId="4" borderId="0" xfId="54" applyFont="1" applyFill="1"/>
    <xf numFmtId="165" fontId="18" fillId="0" borderId="0" xfId="3" applyFont="1"/>
    <xf numFmtId="0" fontId="22" fillId="4" borderId="0" xfId="1" applyNumberFormat="1" applyFont="1" applyFill="1" applyBorder="1" applyAlignment="1">
      <alignment horizontal="center"/>
    </xf>
    <xf numFmtId="0" fontId="23" fillId="4" borderId="0" xfId="1" applyNumberFormat="1" applyFont="1" applyFill="1" applyAlignment="1">
      <alignment horizontal="center"/>
    </xf>
    <xf numFmtId="0" fontId="20" fillId="4" borderId="0" xfId="1" applyNumberFormat="1" applyFont="1" applyFill="1" applyAlignment="1">
      <alignment horizontal="center"/>
    </xf>
    <xf numFmtId="164" fontId="12" fillId="4" borderId="1" xfId="54" applyFont="1" applyFill="1" applyBorder="1"/>
    <xf numFmtId="164" fontId="5" fillId="4" borderId="1" xfId="54" applyFont="1" applyFill="1" applyBorder="1"/>
    <xf numFmtId="164" fontId="12" fillId="4" borderId="0" xfId="54" applyFont="1" applyFill="1" applyBorder="1"/>
    <xf numFmtId="164" fontId="12" fillId="4" borderId="6" xfId="54" applyFont="1" applyFill="1" applyBorder="1"/>
    <xf numFmtId="164" fontId="18" fillId="4" borderId="0" xfId="54" applyFont="1" applyFill="1"/>
    <xf numFmtId="164" fontId="3" fillId="4" borderId="0" xfId="54" applyFont="1" applyFill="1" applyBorder="1" applyAlignment="1">
      <alignment horizontal="center"/>
    </xf>
    <xf numFmtId="164" fontId="4" fillId="4" borderId="0" xfId="54" applyFont="1" applyFill="1" applyAlignment="1">
      <alignment horizontal="centerContinuous"/>
    </xf>
    <xf numFmtId="164" fontId="12" fillId="4" borderId="0" xfId="54" applyFont="1" applyFill="1" applyAlignment="1">
      <alignment horizontal="centerContinuous"/>
    </xf>
    <xf numFmtId="164" fontId="5" fillId="4" borderId="0" xfId="54" applyFont="1" applyFill="1" applyBorder="1"/>
    <xf numFmtId="164" fontId="12" fillId="4" borderId="0" xfId="54" applyFont="1" applyFill="1"/>
    <xf numFmtId="164" fontId="4" fillId="4" borderId="0" xfId="54" applyFont="1" applyFill="1"/>
    <xf numFmtId="165" fontId="4" fillId="4" borderId="0" xfId="3" applyFont="1" applyFill="1" applyBorder="1" applyAlignment="1">
      <alignment horizontal="center"/>
    </xf>
    <xf numFmtId="165" fontId="4" fillId="4" borderId="0" xfId="28" applyFont="1" applyFill="1"/>
    <xf numFmtId="165" fontId="4" fillId="4" borderId="0" xfId="1" applyFont="1" applyFill="1" applyAlignment="1"/>
    <xf numFmtId="49" fontId="4" fillId="4" borderId="0" xfId="2" applyNumberFormat="1" applyFont="1" applyFill="1" applyAlignment="1">
      <alignment horizontal="center"/>
    </xf>
    <xf numFmtId="164" fontId="3" fillId="4" borderId="0" xfId="1" applyNumberFormat="1" applyFont="1" applyFill="1" applyBorder="1" applyAlignment="1">
      <alignment horizontal="right"/>
    </xf>
    <xf numFmtId="164" fontId="3" fillId="4" borderId="7" xfId="54" applyFont="1" applyFill="1" applyBorder="1"/>
    <xf numFmtId="164" fontId="3" fillId="4" borderId="0" xfId="2" applyFont="1" applyFill="1" applyBorder="1" applyAlignment="1">
      <alignment horizontal="center"/>
    </xf>
    <xf numFmtId="164" fontId="3" fillId="4" borderId="1" xfId="2" applyFont="1" applyFill="1" applyBorder="1" applyAlignment="1">
      <alignment horizontal="center"/>
    </xf>
    <xf numFmtId="164" fontId="3" fillId="4" borderId="1" xfId="54" applyFont="1" applyFill="1" applyBorder="1"/>
    <xf numFmtId="4" fontId="3" fillId="4" borderId="1" xfId="1" applyNumberFormat="1" applyFont="1" applyFill="1" applyBorder="1"/>
    <xf numFmtId="4" fontId="3" fillId="4" borderId="0" xfId="1" applyNumberFormat="1" applyFont="1" applyFill="1" applyBorder="1"/>
    <xf numFmtId="4" fontId="3" fillId="4" borderId="6" xfId="1" applyNumberFormat="1" applyFont="1" applyFill="1" applyBorder="1"/>
    <xf numFmtId="164" fontId="3" fillId="4" borderId="6" xfId="54" applyFont="1" applyFill="1" applyBorder="1"/>
    <xf numFmtId="4" fontId="3" fillId="4" borderId="0" xfId="2" applyNumberFormat="1" applyFont="1" applyFill="1"/>
    <xf numFmtId="4" fontId="3" fillId="4" borderId="1" xfId="2" applyNumberFormat="1" applyFont="1" applyFill="1" applyBorder="1"/>
    <xf numFmtId="4" fontId="4" fillId="4" borderId="6" xfId="2" applyNumberFormat="1" applyFont="1" applyFill="1" applyBorder="1"/>
    <xf numFmtId="164" fontId="4" fillId="4" borderId="6" xfId="54" applyFont="1" applyFill="1" applyBorder="1"/>
    <xf numFmtId="4" fontId="3" fillId="4" borderId="0" xfId="28" applyNumberFormat="1" applyFont="1" applyFill="1"/>
    <xf numFmtId="165" fontId="3" fillId="4" borderId="0" xfId="1" applyFont="1" applyFill="1" applyBorder="1" applyAlignment="1">
      <alignment horizontal="center"/>
    </xf>
    <xf numFmtId="164" fontId="2" fillId="0" borderId="0" xfId="54" applyFont="1" applyFill="1" applyBorder="1"/>
    <xf numFmtId="165" fontId="2" fillId="0" borderId="0" xfId="3" applyFill="1" applyBorder="1"/>
    <xf numFmtId="164" fontId="24" fillId="0" borderId="0" xfId="54" applyFont="1" applyFill="1" applyBorder="1" applyAlignment="1">
      <alignment horizontal="right" vertical="center" wrapText="1"/>
    </xf>
    <xf numFmtId="164" fontId="10" fillId="4" borderId="0" xfId="8" applyFont="1" applyFill="1"/>
    <xf numFmtId="164" fontId="12" fillId="4" borderId="7" xfId="54" applyFont="1" applyFill="1" applyBorder="1"/>
    <xf numFmtId="164" fontId="26" fillId="4" borderId="0" xfId="54" applyFont="1" applyFill="1"/>
    <xf numFmtId="164" fontId="10" fillId="4" borderId="0" xfId="54" applyFont="1" applyFill="1"/>
    <xf numFmtId="165" fontId="9" fillId="0" borderId="0" xfId="28" applyFont="1" applyFill="1"/>
    <xf numFmtId="165" fontId="27" fillId="0" borderId="0" xfId="28" applyFont="1" applyFill="1"/>
    <xf numFmtId="164" fontId="9" fillId="0" borderId="0" xfId="54" applyFont="1" applyFill="1"/>
    <xf numFmtId="0" fontId="28" fillId="0" borderId="2" xfId="5" applyNumberFormat="1" applyFont="1" applyFill="1" applyBorder="1" applyAlignment="1">
      <alignment horizontal="center"/>
    </xf>
    <xf numFmtId="0" fontId="28" fillId="0" borderId="5" xfId="5" applyNumberFormat="1" applyFont="1" applyFill="1" applyBorder="1" applyAlignment="1">
      <alignment horizontal="center"/>
    </xf>
    <xf numFmtId="164" fontId="28" fillId="0" borderId="2" xfId="54" applyFont="1" applyFill="1" applyBorder="1"/>
    <xf numFmtId="164" fontId="28" fillId="0" borderId="0" xfId="54" applyFont="1" applyFill="1"/>
    <xf numFmtId="0" fontId="28" fillId="0" borderId="3" xfId="5" applyNumberFormat="1" applyFont="1" applyFill="1" applyBorder="1" applyAlignment="1">
      <alignment horizontal="center"/>
    </xf>
    <xf numFmtId="164" fontId="28" fillId="0" borderId="3" xfId="54" applyFont="1" applyFill="1" applyBorder="1" applyAlignment="1">
      <alignment horizontal="center"/>
    </xf>
    <xf numFmtId="165" fontId="28" fillId="0" borderId="0" xfId="5" applyFont="1" applyFill="1" applyBorder="1" applyAlignment="1">
      <alignment horizontal="center"/>
    </xf>
    <xf numFmtId="0" fontId="28" fillId="0" borderId="0" xfId="5" applyNumberFormat="1" applyFont="1" applyFill="1" applyBorder="1" applyAlignment="1">
      <alignment horizontal="center"/>
    </xf>
    <xf numFmtId="164" fontId="28" fillId="0" borderId="0" xfId="54" applyFont="1" applyFill="1" applyBorder="1" applyAlignment="1">
      <alignment horizontal="center"/>
    </xf>
    <xf numFmtId="165" fontId="9" fillId="0" borderId="0" xfId="5" applyFont="1" applyFill="1" applyBorder="1"/>
    <xf numFmtId="0" fontId="29" fillId="0" borderId="0" xfId="5" applyNumberFormat="1" applyFont="1" applyFill="1" applyBorder="1" applyAlignment="1">
      <alignment horizontal="center"/>
    </xf>
    <xf numFmtId="164" fontId="9" fillId="0" borderId="0" xfId="54" applyFont="1" applyBorder="1" applyAlignment="1"/>
    <xf numFmtId="164" fontId="9" fillId="0" borderId="0" xfId="54" applyFont="1" applyFill="1" applyBorder="1"/>
    <xf numFmtId="164" fontId="9" fillId="0" borderId="0" xfId="8" applyFont="1" applyFill="1" applyBorder="1"/>
    <xf numFmtId="0" fontId="30" fillId="0" borderId="0" xfId="5" applyNumberFormat="1" applyFont="1" applyFill="1" applyBorder="1" applyAlignment="1">
      <alignment horizontal="center"/>
    </xf>
    <xf numFmtId="165" fontId="9" fillId="6" borderId="0" xfId="28" applyFont="1" applyFill="1"/>
    <xf numFmtId="164" fontId="9" fillId="6" borderId="0" xfId="8" applyFont="1" applyFill="1" applyBorder="1"/>
    <xf numFmtId="164" fontId="9" fillId="6" borderId="0" xfId="54" applyFont="1" applyFill="1"/>
    <xf numFmtId="165" fontId="9" fillId="5" borderId="0" xfId="28" applyFont="1" applyFill="1"/>
    <xf numFmtId="164" fontId="9" fillId="5" borderId="0" xfId="8" applyFont="1" applyFill="1" applyBorder="1"/>
    <xf numFmtId="164" fontId="9" fillId="5" borderId="0" xfId="54" applyFont="1" applyFill="1"/>
    <xf numFmtId="165" fontId="9" fillId="5" borderId="0" xfId="28" applyFont="1" applyFill="1" applyBorder="1"/>
    <xf numFmtId="164" fontId="9" fillId="5" borderId="0" xfId="54" applyFont="1" applyFill="1" applyBorder="1"/>
    <xf numFmtId="165" fontId="9" fillId="0" borderId="0" xfId="28" applyFont="1" applyFill="1" applyBorder="1"/>
    <xf numFmtId="165" fontId="28" fillId="0" borderId="0" xfId="5" applyFont="1" applyFill="1"/>
    <xf numFmtId="0" fontId="31" fillId="0" borderId="0" xfId="5" applyNumberFormat="1" applyFont="1" applyFill="1"/>
    <xf numFmtId="0" fontId="9" fillId="0" borderId="0" xfId="5" applyNumberFormat="1" applyFont="1" applyFill="1" applyAlignment="1">
      <alignment horizontal="center"/>
    </xf>
    <xf numFmtId="164" fontId="28" fillId="0" borderId="4" xfId="54" applyFont="1" applyFill="1" applyBorder="1"/>
    <xf numFmtId="165" fontId="9" fillId="0" borderId="0" xfId="5" applyFont="1" applyFill="1"/>
    <xf numFmtId="0" fontId="9" fillId="0" borderId="0" xfId="5" applyNumberFormat="1" applyFont="1" applyFill="1"/>
    <xf numFmtId="165" fontId="9" fillId="0" borderId="0" xfId="5" applyFont="1" applyFill="1" applyBorder="1" applyAlignment="1">
      <alignment horizontal="center"/>
    </xf>
    <xf numFmtId="164" fontId="28" fillId="0" borderId="4" xfId="8" applyFont="1" applyFill="1" applyBorder="1"/>
    <xf numFmtId="0" fontId="9" fillId="0" borderId="0" xfId="5" applyNumberFormat="1" applyFont="1" applyFill="1" applyBorder="1" applyAlignment="1">
      <alignment horizontal="right"/>
    </xf>
    <xf numFmtId="0" fontId="9" fillId="0" borderId="0" xfId="5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center"/>
    </xf>
    <xf numFmtId="164" fontId="9" fillId="0" borderId="0" xfId="54" applyFont="1" applyFill="1" applyBorder="1" applyAlignment="1">
      <alignment horizontal="center"/>
    </xf>
    <xf numFmtId="165" fontId="28" fillId="0" borderId="0" xfId="1" applyFont="1" applyFill="1" applyAlignment="1">
      <alignment horizontal="center"/>
    </xf>
    <xf numFmtId="0" fontId="28" fillId="0" borderId="0" xfId="2" applyNumberFormat="1" applyFont="1" applyFill="1" applyBorder="1" applyAlignment="1">
      <alignment horizontal="center"/>
    </xf>
    <xf numFmtId="164" fontId="28" fillId="0" borderId="0" xfId="8" applyFont="1" applyFill="1"/>
    <xf numFmtId="165" fontId="28" fillId="0" borderId="0" xfId="28" applyFont="1" applyFill="1"/>
    <xf numFmtId="164" fontId="9" fillId="0" borderId="0" xfId="8" applyFont="1" applyFill="1"/>
    <xf numFmtId="49" fontId="28" fillId="0" borderId="1" xfId="5" applyNumberFormat="1" applyFont="1" applyFill="1" applyBorder="1" applyAlignment="1"/>
    <xf numFmtId="0" fontId="28" fillId="0" borderId="1" xfId="5" applyNumberFormat="1" applyFont="1" applyFill="1" applyBorder="1" applyAlignment="1"/>
    <xf numFmtId="0" fontId="28" fillId="0" borderId="1" xfId="5" applyNumberFormat="1" applyFont="1" applyFill="1" applyBorder="1" applyAlignment="1">
      <alignment horizontal="center"/>
    </xf>
    <xf numFmtId="164" fontId="9" fillId="0" borderId="1" xfId="8" applyFont="1" applyFill="1" applyBorder="1" applyAlignment="1"/>
    <xf numFmtId="164" fontId="9" fillId="0" borderId="2" xfId="8" applyFont="1" applyFill="1" applyBorder="1"/>
    <xf numFmtId="164" fontId="28" fillId="0" borderId="3" xfId="8" applyFont="1" applyFill="1" applyBorder="1" applyAlignment="1">
      <alignment horizontal="center"/>
    </xf>
    <xf numFmtId="164" fontId="9" fillId="0" borderId="0" xfId="8" applyFont="1" applyFill="1" applyBorder="1" applyAlignment="1">
      <alignment horizontal="center"/>
    </xf>
    <xf numFmtId="164" fontId="28" fillId="0" borderId="0" xfId="8" applyFont="1" applyFill="1" applyBorder="1"/>
    <xf numFmtId="164" fontId="28" fillId="0" borderId="0" xfId="8" applyFont="1" applyFill="1" applyBorder="1" applyAlignment="1">
      <alignment horizontal="center"/>
    </xf>
    <xf numFmtId="164" fontId="3" fillId="0" borderId="0" xfId="54" applyFont="1" applyBorder="1"/>
    <xf numFmtId="164" fontId="4" fillId="0" borderId="0" xfId="54" applyFont="1" applyBorder="1"/>
    <xf numFmtId="164" fontId="28" fillId="0" borderId="2" xfId="8" applyFont="1" applyFill="1" applyBorder="1"/>
    <xf numFmtId="4" fontId="9" fillId="0" borderId="0" xfId="28" applyNumberFormat="1" applyFont="1" applyFill="1"/>
    <xf numFmtId="165" fontId="9" fillId="7" borderId="0" xfId="28" applyFont="1" applyFill="1"/>
    <xf numFmtId="164" fontId="9" fillId="7" borderId="0" xfId="54" applyFont="1" applyFill="1"/>
    <xf numFmtId="164" fontId="28" fillId="0" borderId="0" xfId="54" applyFont="1" applyFill="1" applyAlignment="1">
      <alignment horizontal="center"/>
    </xf>
    <xf numFmtId="164" fontId="9" fillId="0" borderId="0" xfId="54" applyFont="1" applyFill="1" applyAlignment="1">
      <alignment horizontal="center"/>
    </xf>
    <xf numFmtId="165" fontId="9" fillId="8" borderId="0" xfId="28" applyFont="1" applyFill="1"/>
    <xf numFmtId="164" fontId="9" fillId="8" borderId="0" xfId="54" applyFont="1" applyFill="1"/>
    <xf numFmtId="164" fontId="4" fillId="0" borderId="0" xfId="54" applyFont="1"/>
    <xf numFmtId="164" fontId="9" fillId="9" borderId="0" xfId="54" applyFont="1" applyFill="1"/>
    <xf numFmtId="0" fontId="9" fillId="8" borderId="0" xfId="5" applyNumberFormat="1" applyFont="1" applyFill="1" applyBorder="1" applyAlignment="1">
      <alignment horizontal="center"/>
    </xf>
    <xf numFmtId="0" fontId="9" fillId="5" borderId="0" xfId="5" applyNumberFormat="1" applyFont="1" applyFill="1" applyBorder="1" applyAlignment="1">
      <alignment horizontal="center"/>
    </xf>
    <xf numFmtId="0" fontId="9" fillId="10" borderId="0" xfId="5" applyNumberFormat="1" applyFont="1" applyFill="1" applyBorder="1" applyAlignment="1">
      <alignment horizontal="center"/>
    </xf>
    <xf numFmtId="0" fontId="9" fillId="11" borderId="0" xfId="5" applyNumberFormat="1" applyFont="1" applyFill="1" applyBorder="1" applyAlignment="1">
      <alignment horizontal="center"/>
    </xf>
    <xf numFmtId="0" fontId="9" fillId="12" borderId="0" xfId="5" applyNumberFormat="1" applyFont="1" applyFill="1" applyBorder="1" applyAlignment="1">
      <alignment horizontal="center"/>
    </xf>
    <xf numFmtId="0" fontId="9" fillId="13" borderId="0" xfId="5" applyNumberFormat="1" applyFont="1" applyFill="1" applyBorder="1" applyAlignment="1">
      <alignment horizontal="center"/>
    </xf>
    <xf numFmtId="0" fontId="28" fillId="11" borderId="0" xfId="5" applyNumberFormat="1" applyFont="1" applyFill="1" applyBorder="1" applyAlignment="1">
      <alignment horizontal="center"/>
    </xf>
    <xf numFmtId="0" fontId="28" fillId="6" borderId="0" xfId="5" applyNumberFormat="1" applyFont="1" applyFill="1" applyBorder="1" applyAlignment="1">
      <alignment horizontal="center"/>
    </xf>
    <xf numFmtId="164" fontId="28" fillId="0" borderId="0" xfId="54" applyFont="1" applyFill="1" applyBorder="1"/>
    <xf numFmtId="49" fontId="3" fillId="4" borderId="0" xfId="2" applyNumberFormat="1" applyFont="1" applyFill="1" applyBorder="1" applyAlignment="1">
      <alignment horizontal="center"/>
    </xf>
    <xf numFmtId="164" fontId="3" fillId="4" borderId="0" xfId="2" quotePrefix="1" applyFont="1" applyFill="1" applyBorder="1"/>
    <xf numFmtId="164" fontId="0" fillId="0" borderId="0" xfId="4" applyNumberFormat="1" applyFont="1"/>
    <xf numFmtId="0" fontId="9" fillId="0" borderId="0" xfId="5" applyNumberFormat="1" applyFont="1" applyFill="1" applyAlignment="1">
      <alignment horizontal="center"/>
    </xf>
    <xf numFmtId="0" fontId="9" fillId="0" borderId="0" xfId="5" applyNumberFormat="1" applyFont="1" applyFill="1" applyAlignment="1"/>
    <xf numFmtId="164" fontId="9" fillId="0" borderId="4" xfId="8" applyFont="1" applyFill="1" applyBorder="1"/>
    <xf numFmtId="164" fontId="28" fillId="0" borderId="4" xfId="5" applyNumberFormat="1" applyFont="1" applyFill="1" applyBorder="1" applyAlignment="1"/>
    <xf numFmtId="165" fontId="20" fillId="4" borderId="0" xfId="1" applyFont="1" applyFill="1" applyAlignment="1">
      <alignment horizontal="center"/>
    </xf>
    <xf numFmtId="166" fontId="20" fillId="4" borderId="0" xfId="3" applyNumberFormat="1" applyFont="1" applyFill="1" applyBorder="1" applyAlignment="1">
      <alignment horizontal="right"/>
    </xf>
    <xf numFmtId="164" fontId="3" fillId="0" borderId="1" xfId="2" applyFont="1" applyFill="1" applyBorder="1"/>
    <xf numFmtId="164" fontId="3" fillId="2" borderId="0" xfId="54" applyFont="1" applyFill="1" applyBorder="1" applyAlignment="1">
      <alignment horizontal="right"/>
    </xf>
    <xf numFmtId="165" fontId="4" fillId="4" borderId="0" xfId="1" applyFont="1" applyFill="1" applyBorder="1" applyAlignment="1">
      <alignment horizontal="center" vertical="center"/>
    </xf>
    <xf numFmtId="49" fontId="4" fillId="4" borderId="0" xfId="2" quotePrefix="1" applyNumberFormat="1" applyFont="1" applyFill="1" applyBorder="1" applyAlignment="1">
      <alignment horizontal="center" vertical="center"/>
    </xf>
    <xf numFmtId="49" fontId="4" fillId="4" borderId="0" xfId="2" applyNumberFormat="1" applyFont="1" applyFill="1" applyBorder="1" applyAlignment="1">
      <alignment horizontal="center" vertical="center"/>
    </xf>
    <xf numFmtId="49" fontId="4" fillId="4" borderId="0" xfId="2" applyNumberFormat="1" applyFont="1" applyFill="1" applyBorder="1" applyAlignment="1">
      <alignment vertical="center"/>
    </xf>
    <xf numFmtId="49" fontId="18" fillId="4" borderId="0" xfId="54" quotePrefix="1" applyNumberFormat="1" applyFont="1" applyFill="1" applyAlignment="1">
      <alignment horizontal="center" vertical="center" wrapText="1"/>
    </xf>
    <xf numFmtId="165" fontId="2" fillId="0" borderId="0" xfId="3" applyAlignment="1">
      <alignment vertical="center"/>
    </xf>
    <xf numFmtId="164" fontId="2" fillId="0" borderId="0" xfId="54" applyFont="1" applyAlignment="1">
      <alignment vertical="center"/>
    </xf>
    <xf numFmtId="164" fontId="4" fillId="4" borderId="0" xfId="54" quotePrefix="1" applyFont="1" applyFill="1" applyAlignment="1">
      <alignment horizontal="center" wrapText="1"/>
    </xf>
    <xf numFmtId="0" fontId="4" fillId="4" borderId="0" xfId="54" quotePrefix="1" applyNumberFormat="1" applyFont="1" applyFill="1" applyAlignment="1">
      <alignment horizontal="center" wrapText="1"/>
    </xf>
    <xf numFmtId="165" fontId="4" fillId="4" borderId="0" xfId="28" applyFont="1" applyFill="1" applyAlignment="1">
      <alignment horizontal="center" vertical="center"/>
    </xf>
    <xf numFmtId="0" fontId="4" fillId="4" borderId="0" xfId="54" applyNumberFormat="1" applyFont="1" applyFill="1" applyAlignment="1">
      <alignment horizontal="center" vertical="center" wrapText="1"/>
    </xf>
    <xf numFmtId="0" fontId="35" fillId="4" borderId="0" xfId="1" applyNumberFormat="1" applyFont="1" applyFill="1" applyAlignment="1">
      <alignment horizontal="center"/>
    </xf>
    <xf numFmtId="165" fontId="3" fillId="4" borderId="0" xfId="1" applyFont="1" applyFill="1" applyBorder="1" applyAlignment="1">
      <alignment horizontal="center"/>
    </xf>
    <xf numFmtId="165" fontId="38" fillId="4" borderId="0" xfId="1" applyFont="1" applyFill="1" applyAlignment="1">
      <alignment horizontal="center"/>
    </xf>
    <xf numFmtId="164" fontId="38" fillId="4" borderId="0" xfId="2" applyFont="1" applyFill="1" applyBorder="1"/>
    <xf numFmtId="164" fontId="3" fillId="4" borderId="0" xfId="1" applyNumberFormat="1" applyFont="1" applyFill="1"/>
    <xf numFmtId="164" fontId="9" fillId="0" borderId="0" xfId="12" applyFont="1" applyFill="1"/>
    <xf numFmtId="0" fontId="39" fillId="4" borderId="0" xfId="1" applyNumberFormat="1" applyFont="1" applyFill="1" applyBorder="1" applyAlignment="1">
      <alignment horizontal="center"/>
    </xf>
    <xf numFmtId="0" fontId="1" fillId="4" borderId="0" xfId="1" applyNumberFormat="1" applyFont="1" applyFill="1" applyAlignment="1">
      <alignment horizontal="center"/>
    </xf>
    <xf numFmtId="164" fontId="37" fillId="4" borderId="0" xfId="2" applyFont="1" applyFill="1" applyBorder="1"/>
    <xf numFmtId="164" fontId="3" fillId="4" borderId="1" xfId="2" applyFont="1" applyFill="1" applyBorder="1" applyAlignment="1"/>
    <xf numFmtId="164" fontId="36" fillId="4" borderId="7" xfId="2" applyFont="1" applyFill="1" applyBorder="1"/>
    <xf numFmtId="0" fontId="4" fillId="4" borderId="0" xfId="1" quotePrefix="1" applyNumberFormat="1" applyFont="1" applyFill="1" applyAlignment="1">
      <alignment horizontal="center" vertical="center"/>
    </xf>
    <xf numFmtId="166" fontId="20" fillId="4" borderId="0" xfId="1" applyNumberFormat="1" applyFont="1" applyFill="1" applyBorder="1" applyAlignment="1">
      <alignment horizontal="center"/>
    </xf>
    <xf numFmtId="166" fontId="36" fillId="4" borderId="0" xfId="1" applyNumberFormat="1" applyFont="1" applyFill="1" applyBorder="1" applyAlignment="1">
      <alignment horizontal="center"/>
    </xf>
    <xf numFmtId="166" fontId="36" fillId="4" borderId="0" xfId="1" applyNumberFormat="1" applyFont="1" applyFill="1" applyAlignment="1">
      <alignment horizontal="centerContinuous"/>
    </xf>
    <xf numFmtId="166" fontId="37" fillId="4" borderId="0" xfId="1" applyNumberFormat="1" applyFont="1" applyFill="1" applyAlignment="1">
      <alignment horizontal="centerContinuous"/>
    </xf>
    <xf numFmtId="166" fontId="38" fillId="4" borderId="0" xfId="1" applyNumberFormat="1" applyFont="1" applyFill="1" applyAlignment="1">
      <alignment horizontal="center"/>
    </xf>
    <xf numFmtId="166" fontId="37" fillId="4" borderId="0" xfId="1" applyNumberFormat="1" applyFont="1" applyFill="1" applyAlignment="1">
      <alignment horizontal="center"/>
    </xf>
    <xf numFmtId="166" fontId="40" fillId="4" borderId="0" xfId="1" applyNumberFormat="1" applyFont="1" applyFill="1"/>
    <xf numFmtId="166" fontId="36" fillId="4" borderId="0" xfId="3" applyNumberFormat="1" applyFont="1" applyFill="1" applyBorder="1" applyAlignment="1">
      <alignment horizontal="right"/>
    </xf>
    <xf numFmtId="166" fontId="20" fillId="4" borderId="0" xfId="3" applyNumberFormat="1" applyFont="1" applyFill="1" applyBorder="1" applyAlignment="1">
      <alignment horizontal="center"/>
    </xf>
    <xf numFmtId="166" fontId="38" fillId="3" borderId="0" xfId="1" applyNumberFormat="1" applyFont="1" applyFill="1" applyAlignment="1">
      <alignment horizontal="center"/>
    </xf>
    <xf numFmtId="0" fontId="41" fillId="4" borderId="0" xfId="1" applyNumberFormat="1" applyFont="1" applyFill="1" applyBorder="1" applyAlignment="1">
      <alignment horizontal="center" vertical="center"/>
    </xf>
    <xf numFmtId="0" fontId="42" fillId="4" borderId="0" xfId="1" applyNumberFormat="1" applyFont="1" applyFill="1" applyBorder="1" applyAlignment="1">
      <alignment horizontal="center" vertical="center"/>
    </xf>
    <xf numFmtId="0" fontId="41" fillId="4" borderId="0" xfId="1" applyNumberFormat="1" applyFont="1" applyFill="1" applyBorder="1" applyAlignment="1">
      <alignment horizontal="center"/>
    </xf>
    <xf numFmtId="0" fontId="43" fillId="4" borderId="0" xfId="1" applyNumberFormat="1" applyFont="1" applyFill="1" applyBorder="1" applyAlignment="1">
      <alignment horizontal="center"/>
    </xf>
    <xf numFmtId="0" fontId="44" fillId="4" borderId="0" xfId="1" applyNumberFormat="1" applyFont="1" applyFill="1" applyAlignment="1">
      <alignment horizontal="center"/>
    </xf>
    <xf numFmtId="0" fontId="17" fillId="4" borderId="0" xfId="1" applyNumberFormat="1" applyFont="1" applyFill="1" applyAlignment="1">
      <alignment horizontal="center"/>
    </xf>
    <xf numFmtId="165" fontId="16" fillId="4" borderId="0" xfId="1" applyFont="1" applyFill="1" applyAlignment="1"/>
    <xf numFmtId="0" fontId="42" fillId="4" borderId="0" xfId="1" quotePrefix="1" applyNumberFormat="1" applyFont="1" applyFill="1" applyAlignment="1">
      <alignment horizontal="center"/>
    </xf>
    <xf numFmtId="0" fontId="41" fillId="4" borderId="0" xfId="1" applyNumberFormat="1" applyFont="1" applyFill="1" applyAlignment="1">
      <alignment horizontal="center"/>
    </xf>
    <xf numFmtId="0" fontId="43" fillId="4" borderId="0" xfId="1" applyNumberFormat="1" applyFont="1" applyFill="1" applyAlignment="1">
      <alignment horizontal="right"/>
    </xf>
    <xf numFmtId="165" fontId="25" fillId="4" borderId="0" xfId="1" applyFont="1" applyFill="1" applyAlignment="1">
      <alignment horizontal="center"/>
    </xf>
    <xf numFmtId="165" fontId="45" fillId="0" borderId="0" xfId="5" applyFont="1" applyFill="1"/>
    <xf numFmtId="165" fontId="45" fillId="0" borderId="0" xfId="5" applyFont="1" applyFill="1" applyBorder="1" applyAlignment="1">
      <alignment horizontal="left"/>
    </xf>
    <xf numFmtId="164" fontId="9" fillId="0" borderId="0" xfId="54" applyFont="1" applyFill="1" applyBorder="1" applyAlignment="1"/>
    <xf numFmtId="166" fontId="16" fillId="4" borderId="0" xfId="1" applyNumberFormat="1" applyFont="1" applyFill="1" applyAlignment="1">
      <alignment horizontal="center"/>
    </xf>
    <xf numFmtId="165" fontId="25" fillId="4" borderId="0" xfId="1" applyFont="1" applyFill="1" applyBorder="1" applyAlignment="1">
      <alignment horizontal="center"/>
    </xf>
    <xf numFmtId="165" fontId="25" fillId="4" borderId="0" xfId="1" applyFont="1" applyFill="1" applyAlignment="1">
      <alignment horizontal="centerContinuous"/>
    </xf>
    <xf numFmtId="165" fontId="47" fillId="4" borderId="0" xfId="1" applyFont="1" applyFill="1" applyAlignment="1">
      <alignment horizontal="centerContinuous"/>
    </xf>
    <xf numFmtId="165" fontId="16" fillId="4" borderId="0" xfId="1" applyFont="1" applyFill="1" applyAlignment="1">
      <alignment horizontal="center"/>
    </xf>
    <xf numFmtId="165" fontId="47" fillId="4" borderId="0" xfId="1" quotePrefix="1" applyFont="1" applyFill="1" applyAlignment="1">
      <alignment horizontal="center"/>
    </xf>
    <xf numFmtId="165" fontId="4" fillId="4" borderId="0" xfId="1" applyFont="1" applyFill="1" applyBorder="1" applyAlignment="1">
      <alignment horizontal="center"/>
    </xf>
    <xf numFmtId="165" fontId="4" fillId="4" borderId="0" xfId="28" quotePrefix="1" applyFont="1" applyFill="1" applyAlignment="1">
      <alignment horizontal="center" vertical="center"/>
    </xf>
    <xf numFmtId="164" fontId="12" fillId="4" borderId="1" xfId="2" applyFont="1" applyFill="1" applyBorder="1" applyAlignment="1"/>
    <xf numFmtId="164" fontId="5" fillId="4" borderId="6" xfId="2" applyFont="1" applyFill="1" applyBorder="1" applyAlignment="1"/>
    <xf numFmtId="164" fontId="5" fillId="4" borderId="1" xfId="2" applyFont="1" applyFill="1" applyBorder="1" applyAlignment="1"/>
    <xf numFmtId="164" fontId="12" fillId="4" borderId="6" xfId="2" applyFont="1" applyFill="1" applyBorder="1" applyAlignment="1"/>
    <xf numFmtId="49" fontId="4" fillId="4" borderId="0" xfId="2" quotePrefix="1" applyNumberFormat="1" applyFont="1" applyFill="1" applyAlignment="1">
      <alignment horizontal="center" vertical="center"/>
    </xf>
    <xf numFmtId="164" fontId="4" fillId="4" borderId="0" xfId="54" quotePrefix="1" applyFont="1" applyFill="1" applyBorder="1" applyAlignment="1">
      <alignment horizontal="center" vertical="center"/>
    </xf>
    <xf numFmtId="164" fontId="4" fillId="4" borderId="0" xfId="54" quotePrefix="1" applyFont="1" applyFill="1" applyAlignment="1">
      <alignment horizontal="center" vertical="center" wrapText="1"/>
    </xf>
    <xf numFmtId="165" fontId="45" fillId="4" borderId="0" xfId="5" applyFont="1" applyFill="1"/>
    <xf numFmtId="165" fontId="45" fillId="4" borderId="0" xfId="5" applyFont="1" applyFill="1" applyBorder="1" applyAlignment="1">
      <alignment horizontal="left"/>
    </xf>
    <xf numFmtId="165" fontId="46" fillId="4" borderId="0" xfId="5" applyFont="1" applyFill="1"/>
    <xf numFmtId="165" fontId="46" fillId="4" borderId="0" xfId="5" applyFont="1" applyFill="1" applyBorder="1" applyAlignment="1">
      <alignment horizontal="left"/>
    </xf>
    <xf numFmtId="4" fontId="3" fillId="4" borderId="0" xfId="54" applyNumberFormat="1" applyFont="1" applyFill="1"/>
    <xf numFmtId="164" fontId="3" fillId="4" borderId="1" xfId="2" applyFont="1" applyFill="1" applyBorder="1" applyAlignment="1">
      <alignment horizontal="left"/>
    </xf>
    <xf numFmtId="164" fontId="3" fillId="4" borderId="7" xfId="2" applyFont="1" applyFill="1" applyBorder="1" applyAlignment="1"/>
    <xf numFmtId="164" fontId="4" fillId="4" borderId="4" xfId="2" applyFont="1" applyFill="1" applyBorder="1"/>
    <xf numFmtId="0" fontId="22" fillId="4" borderId="4" xfId="1" applyNumberFormat="1" applyFont="1" applyFill="1" applyBorder="1" applyAlignment="1">
      <alignment horizontal="center"/>
    </xf>
    <xf numFmtId="164" fontId="4" fillId="4" borderId="0" xfId="54" applyFont="1" applyFill="1" applyBorder="1" applyAlignment="1"/>
    <xf numFmtId="49" fontId="4" fillId="4" borderId="0" xfId="1" applyNumberFormat="1" applyFont="1" applyFill="1" applyBorder="1" applyAlignment="1">
      <alignment horizontal="center"/>
    </xf>
    <xf numFmtId="0" fontId="4" fillId="4" borderId="0" xfId="54" quotePrefix="1" applyNumberFormat="1" applyFont="1" applyFill="1" applyBorder="1" applyAlignment="1">
      <alignment horizontal="center"/>
    </xf>
    <xf numFmtId="164" fontId="3" fillId="4" borderId="0" xfId="54" applyFont="1" applyFill="1" applyBorder="1" applyAlignment="1"/>
    <xf numFmtId="164" fontId="3" fillId="4" borderId="0" xfId="54" applyFont="1" applyFill="1" applyBorder="1"/>
    <xf numFmtId="164" fontId="3" fillId="4" borderId="1" xfId="54" applyFont="1" applyFill="1" applyBorder="1" applyAlignment="1"/>
    <xf numFmtId="164" fontId="3" fillId="4" borderId="0" xfId="54" applyFont="1" applyFill="1" applyBorder="1" applyAlignment="1">
      <alignment horizontal="left"/>
    </xf>
    <xf numFmtId="164" fontId="3" fillId="4" borderId="0" xfId="54" applyFont="1" applyFill="1" applyAlignment="1"/>
    <xf numFmtId="164" fontId="3" fillId="4" borderId="1" xfId="54" applyFont="1" applyFill="1" applyBorder="1" applyAlignment="1">
      <alignment horizontal="center"/>
    </xf>
    <xf numFmtId="165" fontId="17" fillId="4" borderId="0" xfId="1" applyFont="1" applyFill="1" applyAlignment="1">
      <alignment horizontal="left"/>
    </xf>
    <xf numFmtId="165" fontId="25" fillId="4" borderId="0" xfId="1" applyFont="1" applyFill="1" applyAlignment="1">
      <alignment horizontal="left"/>
    </xf>
    <xf numFmtId="164" fontId="4" fillId="4" borderId="6" xfId="54" applyFont="1" applyFill="1" applyBorder="1" applyAlignment="1">
      <alignment horizontal="center"/>
    </xf>
    <xf numFmtId="164" fontId="4" fillId="4" borderId="0" xfId="54" applyFont="1" applyFill="1" applyBorder="1" applyAlignment="1">
      <alignment horizontal="center"/>
    </xf>
    <xf numFmtId="164" fontId="3" fillId="4" borderId="0" xfId="54" applyFont="1" applyFill="1" applyAlignment="1">
      <alignment horizontal="center"/>
    </xf>
    <xf numFmtId="164" fontId="3" fillId="4" borderId="0" xfId="54" applyFont="1" applyFill="1" applyBorder="1" applyAlignment="1">
      <alignment horizontal="right"/>
    </xf>
    <xf numFmtId="165" fontId="9" fillId="0" borderId="0" xfId="5" applyFont="1" applyFill="1" applyBorder="1" applyAlignment="1">
      <alignment horizontal="center"/>
    </xf>
    <xf numFmtId="165" fontId="28" fillId="0" borderId="0" xfId="5" applyFont="1" applyFill="1" applyBorder="1" applyAlignment="1">
      <alignment horizontal="center"/>
    </xf>
    <xf numFmtId="49" fontId="28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4" fontId="9" fillId="0" borderId="4" xfId="54" applyFont="1" applyFill="1" applyBorder="1"/>
    <xf numFmtId="0" fontId="28" fillId="0" borderId="5" xfId="5" applyNumberFormat="1" applyFont="1" applyFill="1" applyBorder="1" applyAlignment="1">
      <alignment horizontal="center" vertical="center"/>
    </xf>
    <xf numFmtId="0" fontId="28" fillId="0" borderId="3" xfId="5" applyNumberFormat="1" applyFont="1" applyFill="1" applyBorder="1" applyAlignment="1">
      <alignment horizontal="center" vertical="center"/>
    </xf>
    <xf numFmtId="164" fontId="28" fillId="0" borderId="8" xfId="54" applyFont="1" applyFill="1" applyBorder="1" applyAlignment="1">
      <alignment horizontal="center" vertical="center"/>
    </xf>
    <xf numFmtId="165" fontId="28" fillId="0" borderId="0" xfId="5" applyFont="1" applyFill="1" applyBorder="1" applyAlignment="1">
      <alignment horizontal="center"/>
    </xf>
    <xf numFmtId="165" fontId="3" fillId="4" borderId="0" xfId="1" applyFont="1" applyFill="1" applyBorder="1" applyAlignment="1">
      <alignment horizontal="center"/>
    </xf>
    <xf numFmtId="165" fontId="4" fillId="4" borderId="0" xfId="1" applyFont="1" applyFill="1" applyBorder="1" applyAlignment="1">
      <alignment horizontal="center"/>
    </xf>
    <xf numFmtId="165" fontId="3" fillId="4" borderId="0" xfId="1" applyNumberFormat="1" applyFont="1" applyFill="1" applyBorder="1" applyAlignment="1">
      <alignment horizontal="center"/>
    </xf>
    <xf numFmtId="0" fontId="3" fillId="4" borderId="0" xfId="1" applyNumberFormat="1" applyFont="1" applyFill="1" applyBorder="1" applyAlignment="1">
      <alignment horizontal="center"/>
    </xf>
    <xf numFmtId="0" fontId="10" fillId="4" borderId="0" xfId="1" applyNumberFormat="1" applyFont="1" applyFill="1" applyBorder="1" applyAlignment="1">
      <alignment horizontal="center"/>
    </xf>
    <xf numFmtId="165" fontId="10" fillId="4" borderId="0" xfId="1" applyFont="1" applyFill="1" applyBorder="1" applyAlignment="1">
      <alignment horizontal="center"/>
    </xf>
    <xf numFmtId="165" fontId="34" fillId="4" borderId="0" xfId="1" applyFont="1" applyFill="1" applyBorder="1" applyAlignment="1">
      <alignment horizontal="center"/>
    </xf>
    <xf numFmtId="165" fontId="3" fillId="4" borderId="0" xfId="1" applyFont="1" applyFill="1" applyBorder="1" applyAlignment="1">
      <alignment horizontal="center" wrapText="1"/>
    </xf>
    <xf numFmtId="165" fontId="28" fillId="0" borderId="2" xfId="5" applyFont="1" applyFill="1" applyBorder="1" applyAlignment="1">
      <alignment horizontal="center" vertical="center"/>
    </xf>
    <xf numFmtId="165" fontId="9" fillId="0" borderId="3" xfId="5" applyFont="1" applyFill="1" applyBorder="1" applyAlignment="1">
      <alignment horizontal="center" vertical="center"/>
    </xf>
    <xf numFmtId="165" fontId="9" fillId="0" borderId="0" xfId="5" applyFont="1" applyFill="1" applyBorder="1" applyAlignment="1">
      <alignment horizontal="center"/>
    </xf>
    <xf numFmtId="165" fontId="28" fillId="0" borderId="0" xfId="5" applyFont="1" applyFill="1" applyBorder="1" applyAlignment="1">
      <alignment horizontal="center"/>
    </xf>
    <xf numFmtId="49" fontId="28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4" fontId="28" fillId="0" borderId="8" xfId="54" applyFont="1" applyFill="1" applyBorder="1" applyAlignment="1">
      <alignment horizontal="center" vertical="center"/>
    </xf>
    <xf numFmtId="164" fontId="28" fillId="0" borderId="2" xfId="54" applyFont="1" applyFill="1" applyBorder="1" applyAlignment="1">
      <alignment horizontal="center" vertical="center"/>
    </xf>
    <xf numFmtId="164" fontId="28" fillId="0" borderId="3" xfId="54" applyFont="1" applyFill="1" applyBorder="1" applyAlignment="1">
      <alignment horizontal="center" vertical="center"/>
    </xf>
  </cellXfs>
  <cellStyles count="57">
    <cellStyle name="Comma" xfId="54" builtinId="3"/>
    <cellStyle name="Comma 10" xfId="2"/>
    <cellStyle name="Comma 11" xfId="6"/>
    <cellStyle name="Comma 12" xfId="7"/>
    <cellStyle name="Comma 13" xfId="8"/>
    <cellStyle name="Comma 14" xfId="9"/>
    <cellStyle name="Comma 15" xfId="10"/>
    <cellStyle name="Comma 15 2" xfId="11"/>
    <cellStyle name="Comma 16" xfId="12"/>
    <cellStyle name="Comma 17" xfId="13"/>
    <cellStyle name="Comma 17 2" xfId="14"/>
    <cellStyle name="Comma 18" xfId="15"/>
    <cellStyle name="Comma 2" xfId="16"/>
    <cellStyle name="Comma 2 2" xfId="17"/>
    <cellStyle name="Comma 2 3" xfId="18"/>
    <cellStyle name="Comma 3" xfId="19"/>
    <cellStyle name="Comma 3 2" xfId="20"/>
    <cellStyle name="Comma 3 3" xfId="56"/>
    <cellStyle name="Comma 4" xfId="21"/>
    <cellStyle name="Comma 5" xfId="22"/>
    <cellStyle name="Comma 5 2" xfId="23"/>
    <cellStyle name="Comma 6" xfId="24"/>
    <cellStyle name="Comma 7" xfId="25"/>
    <cellStyle name="Comma 8" xfId="26"/>
    <cellStyle name="Comma 9" xfId="27"/>
    <cellStyle name="Normal" xfId="0" builtinId="0"/>
    <cellStyle name="Normal 10" xfId="28"/>
    <cellStyle name="Normal 11" xfId="3"/>
    <cellStyle name="Normal 11_1. FUND 101 Financial Reports 2011" xfId="5"/>
    <cellStyle name="Normal 12" xfId="1"/>
    <cellStyle name="Normal 13" xfId="29"/>
    <cellStyle name="Normal 14" xfId="30"/>
    <cellStyle name="Normal 15" xfId="31"/>
    <cellStyle name="Normal 16" xfId="32"/>
    <cellStyle name="Normal 16 2" xfId="33"/>
    <cellStyle name="Normal 16_GJ - 2011" xfId="34"/>
    <cellStyle name="Normal 17" xfId="35"/>
    <cellStyle name="Normal 17 2" xfId="36"/>
    <cellStyle name="Normal 18" xfId="37"/>
    <cellStyle name="Normal 19" xfId="55"/>
    <cellStyle name="Normal 2" xfId="38"/>
    <cellStyle name="Normal 2 2" xfId="39"/>
    <cellStyle name="Normal 2 3" xfId="40"/>
    <cellStyle name="Normal 2_Transmittal" xfId="41"/>
    <cellStyle name="Normal 3" xfId="42"/>
    <cellStyle name="Normal 3 2" xfId="43"/>
    <cellStyle name="Normal 3_Transmittal 2010" xfId="44"/>
    <cellStyle name="Normal 4" xfId="45"/>
    <cellStyle name="Normal 5" xfId="46"/>
    <cellStyle name="Normal 6" xfId="47"/>
    <cellStyle name="Normal 7" xfId="48"/>
    <cellStyle name="Normal 7 2" xfId="49"/>
    <cellStyle name="Normal 7_1. FUND 101 Financial Reports 2011" xfId="50"/>
    <cellStyle name="Normal 8" xfId="51"/>
    <cellStyle name="Normal 9" xfId="52"/>
    <cellStyle name="Percent 2" xfId="53"/>
    <cellStyle name="Percent 3" xfId="4"/>
  </cellStyles>
  <dxfs count="0"/>
  <tableStyles count="0" defaultTableStyle="TableStyleMedium2" defaultPivotStyle="PivotStyleLight16"/>
  <colors>
    <mruColors>
      <color rgb="FFFFFF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Restatement%20FS%202022/1st%20QUARTER%202023/3.1%20RESTATEMENT%20OF%20FS%20&amp;%20TB%20FUND%20CLUSTER%204%20FOR%201stQ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3%20DECEMBER%202023%20Fund%20Cluster%203%20COMPARATIVE%20TB%20&amp;%20F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6%20JUNE%20WTB%202024/6.3%20JUNE%202024%20WORKING%20TB%20FC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%20FINANCIAL%20REPORTS/Working%20Papers%20FY%202021/WTB%202021/3%20MARCH%202021/3.1%20March%202021%20WORKING%20TB%20FC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5%20MAY%20WTB%202024/5.3%20MAY%202024%20WORKING%20TB%20FC%20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re\Desktop\Ariahz%20FS\REVISED\NEW%20WORKBOOK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3%20MARCH%20WTB%202024/3.3%20MARCH%202024%20WORKING%20TB%20FC%20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2%20DECEMBER%202023/12.3%20DCEMBER%202023%20WORKING%20TB%20FC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2">
          <cell r="L12">
            <v>788641.90999999759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C10">
            <v>1010101000</v>
          </cell>
          <cell r="D10">
            <v>0</v>
          </cell>
          <cell r="E10">
            <v>0</v>
          </cell>
          <cell r="F10">
            <v>0</v>
          </cell>
        </row>
        <row r="11">
          <cell r="C11">
            <v>1990102000</v>
          </cell>
          <cell r="D11">
            <v>0</v>
          </cell>
          <cell r="E11">
            <v>0</v>
          </cell>
          <cell r="F11">
            <v>0</v>
          </cell>
        </row>
        <row r="12">
          <cell r="C12">
            <v>1990103000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1010102000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1010404000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1010202016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1010202024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1010202030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1030101000</v>
          </cell>
          <cell r="D18">
            <v>0</v>
          </cell>
          <cell r="E18">
            <v>0</v>
          </cell>
          <cell r="F18">
            <v>0</v>
          </cell>
        </row>
        <row r="19">
          <cell r="C19">
            <v>1030501000</v>
          </cell>
          <cell r="D19">
            <v>0</v>
          </cell>
          <cell r="E19">
            <v>0</v>
          </cell>
          <cell r="F19">
            <v>0</v>
          </cell>
        </row>
        <row r="20">
          <cell r="C20">
            <v>1039902000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1030199000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1010401000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1010403000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1010406000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1010407000</v>
          </cell>
          <cell r="D25">
            <v>0</v>
          </cell>
          <cell r="E25">
            <v>0</v>
          </cell>
          <cell r="F25">
            <v>0</v>
          </cell>
        </row>
        <row r="26">
          <cell r="C26">
            <v>1010408000</v>
          </cell>
          <cell r="D26">
            <v>0</v>
          </cell>
          <cell r="E26">
            <v>0</v>
          </cell>
          <cell r="F26">
            <v>0</v>
          </cell>
        </row>
        <row r="27">
          <cell r="C27">
            <v>1010409000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1030301000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1030302000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1030303000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1039903000</v>
          </cell>
          <cell r="D31">
            <v>0</v>
          </cell>
          <cell r="E31">
            <v>0</v>
          </cell>
          <cell r="F31">
            <v>0</v>
          </cell>
        </row>
        <row r="32">
          <cell r="C32">
            <v>1030405000</v>
          </cell>
          <cell r="D32">
            <v>0</v>
          </cell>
          <cell r="E32">
            <v>0</v>
          </cell>
          <cell r="F32">
            <v>0</v>
          </cell>
        </row>
        <row r="33">
          <cell r="C33">
            <v>1990104000</v>
          </cell>
          <cell r="D33">
            <v>0</v>
          </cell>
          <cell r="E33">
            <v>0</v>
          </cell>
          <cell r="F33">
            <v>0</v>
          </cell>
        </row>
        <row r="34">
          <cell r="C34">
            <v>1039999000</v>
          </cell>
          <cell r="D34">
            <v>0</v>
          </cell>
          <cell r="E34">
            <v>0</v>
          </cell>
          <cell r="F34">
            <v>0</v>
          </cell>
        </row>
        <row r="35">
          <cell r="C35">
            <v>1040299000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1040202000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1040204000</v>
          </cell>
          <cell r="D37">
            <v>0</v>
          </cell>
          <cell r="E37">
            <v>0</v>
          </cell>
          <cell r="F37">
            <v>0</v>
          </cell>
        </row>
        <row r="38">
          <cell r="C38">
            <v>1040401000</v>
          </cell>
          <cell r="D38">
            <v>0</v>
          </cell>
          <cell r="E38">
            <v>0</v>
          </cell>
          <cell r="F38">
            <v>0</v>
          </cell>
        </row>
        <row r="39">
          <cell r="C39">
            <v>1040405000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1040406000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1040407000</v>
          </cell>
          <cell r="D41">
            <v>0</v>
          </cell>
          <cell r="E41">
            <v>0</v>
          </cell>
          <cell r="F41">
            <v>0</v>
          </cell>
        </row>
        <row r="42">
          <cell r="C42">
            <v>1040408000</v>
          </cell>
          <cell r="D42">
            <v>0</v>
          </cell>
          <cell r="E42">
            <v>0</v>
          </cell>
          <cell r="F42">
            <v>0</v>
          </cell>
        </row>
        <row r="43">
          <cell r="C43">
            <v>1040499000</v>
          </cell>
          <cell r="D43">
            <v>0</v>
          </cell>
          <cell r="E43">
            <v>0</v>
          </cell>
          <cell r="F43">
            <v>0</v>
          </cell>
        </row>
        <row r="44">
          <cell r="C44">
            <v>1040413000</v>
          </cell>
          <cell r="D44">
            <v>0</v>
          </cell>
          <cell r="E44">
            <v>0</v>
          </cell>
          <cell r="F44">
            <v>0</v>
          </cell>
        </row>
        <row r="45">
          <cell r="C45">
            <v>1040501000</v>
          </cell>
          <cell r="D45">
            <v>0</v>
          </cell>
          <cell r="E45">
            <v>0</v>
          </cell>
          <cell r="F45">
            <v>0</v>
          </cell>
        </row>
        <row r="46">
          <cell r="C46">
            <v>1040502000</v>
          </cell>
          <cell r="D46">
            <v>0</v>
          </cell>
          <cell r="E46">
            <v>0</v>
          </cell>
          <cell r="F46">
            <v>0</v>
          </cell>
        </row>
        <row r="47">
          <cell r="C47">
            <v>1040503000</v>
          </cell>
          <cell r="D47">
            <v>0</v>
          </cell>
          <cell r="E47">
            <v>0</v>
          </cell>
          <cell r="F47">
            <v>0</v>
          </cell>
        </row>
        <row r="48">
          <cell r="C48">
            <v>1040510000</v>
          </cell>
          <cell r="D48">
            <v>0</v>
          </cell>
          <cell r="E48">
            <v>0</v>
          </cell>
          <cell r="F48">
            <v>0</v>
          </cell>
        </row>
        <row r="49">
          <cell r="C49">
            <v>1040512000</v>
          </cell>
          <cell r="D49">
            <v>0</v>
          </cell>
          <cell r="E49">
            <v>0</v>
          </cell>
          <cell r="F49">
            <v>0</v>
          </cell>
        </row>
        <row r="50">
          <cell r="C50">
            <v>1040513000</v>
          </cell>
          <cell r="D50">
            <v>0</v>
          </cell>
          <cell r="E50">
            <v>0</v>
          </cell>
          <cell r="F50">
            <v>0</v>
          </cell>
        </row>
        <row r="51">
          <cell r="C51">
            <v>1040599000</v>
          </cell>
          <cell r="D51">
            <v>0</v>
          </cell>
          <cell r="E51">
            <v>0</v>
          </cell>
          <cell r="F51">
            <v>0</v>
          </cell>
        </row>
        <row r="52">
          <cell r="C52">
            <v>1040601000</v>
          </cell>
          <cell r="D52">
            <v>0</v>
          </cell>
          <cell r="E52">
            <v>0</v>
          </cell>
          <cell r="F52">
            <v>0</v>
          </cell>
        </row>
        <row r="53">
          <cell r="C53">
            <v>1040507000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1990299000</v>
          </cell>
          <cell r="D54">
            <v>0</v>
          </cell>
          <cell r="E54">
            <v>0</v>
          </cell>
          <cell r="F54">
            <v>0</v>
          </cell>
        </row>
        <row r="55">
          <cell r="C55">
            <v>1020399000</v>
          </cell>
          <cell r="D55">
            <v>0</v>
          </cell>
          <cell r="E55">
            <v>0</v>
          </cell>
          <cell r="F55">
            <v>0</v>
          </cell>
        </row>
        <row r="56">
          <cell r="C56">
            <v>1060101000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1060299000</v>
          </cell>
          <cell r="D57">
            <v>0</v>
          </cell>
          <cell r="E57">
            <v>0</v>
          </cell>
          <cell r="F57">
            <v>0</v>
          </cell>
        </row>
        <row r="58">
          <cell r="C58">
            <v>1060401000</v>
          </cell>
          <cell r="D58">
            <v>0</v>
          </cell>
          <cell r="E58">
            <v>0</v>
          </cell>
          <cell r="F58">
            <v>0</v>
          </cell>
        </row>
        <row r="59">
          <cell r="C59">
            <v>1060499000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1060501000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1060701000</v>
          </cell>
          <cell r="D61">
            <v>0</v>
          </cell>
          <cell r="E61">
            <v>0</v>
          </cell>
          <cell r="F61">
            <v>0</v>
          </cell>
        </row>
        <row r="62">
          <cell r="C62">
            <v>1060702000</v>
          </cell>
          <cell r="D62">
            <v>0</v>
          </cell>
          <cell r="E62">
            <v>0</v>
          </cell>
          <cell r="F62">
            <v>0</v>
          </cell>
        </row>
        <row r="63">
          <cell r="C63">
            <v>1060803000</v>
          </cell>
          <cell r="D63">
            <v>0</v>
          </cell>
          <cell r="E63">
            <v>0</v>
          </cell>
          <cell r="F63">
            <v>0</v>
          </cell>
        </row>
        <row r="64">
          <cell r="C64">
            <v>1060502000</v>
          </cell>
          <cell r="D64">
            <v>0</v>
          </cell>
          <cell r="E64">
            <v>0</v>
          </cell>
          <cell r="F64">
            <v>0</v>
          </cell>
        </row>
        <row r="65">
          <cell r="C65">
            <v>1060503000</v>
          </cell>
          <cell r="D65">
            <v>0</v>
          </cell>
          <cell r="E65">
            <v>0</v>
          </cell>
          <cell r="F65">
            <v>0</v>
          </cell>
        </row>
        <row r="66">
          <cell r="C66">
            <v>1060507000</v>
          </cell>
          <cell r="D66">
            <v>0</v>
          </cell>
          <cell r="E66">
            <v>0</v>
          </cell>
          <cell r="F66">
            <v>0</v>
          </cell>
        </row>
        <row r="67">
          <cell r="C67">
            <v>1060509000</v>
          </cell>
          <cell r="D67">
            <v>0</v>
          </cell>
          <cell r="E67">
            <v>0</v>
          </cell>
          <cell r="F67">
            <v>0</v>
          </cell>
        </row>
        <row r="68">
          <cell r="C68">
            <v>1060511000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1060513000</v>
          </cell>
          <cell r="D69">
            <v>0</v>
          </cell>
          <cell r="E69">
            <v>0</v>
          </cell>
          <cell r="F69">
            <v>0</v>
          </cell>
        </row>
        <row r="70">
          <cell r="C70">
            <v>1060514000</v>
          </cell>
          <cell r="D70">
            <v>0</v>
          </cell>
          <cell r="E70">
            <v>0</v>
          </cell>
          <cell r="F70">
            <v>0</v>
          </cell>
        </row>
        <row r="71">
          <cell r="C71">
            <v>1060599000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1060601000</v>
          </cell>
          <cell r="D72">
            <v>0</v>
          </cell>
          <cell r="E72">
            <v>0</v>
          </cell>
          <cell r="F72">
            <v>0</v>
          </cell>
        </row>
        <row r="73">
          <cell r="C73">
            <v>1069999000</v>
          </cell>
          <cell r="D73">
            <v>0</v>
          </cell>
          <cell r="E73">
            <v>0</v>
          </cell>
          <cell r="F73">
            <v>0</v>
          </cell>
        </row>
        <row r="74">
          <cell r="C74">
            <v>1080102000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1990201000</v>
          </cell>
          <cell r="D75">
            <v>0</v>
          </cell>
          <cell r="E75">
            <v>0</v>
          </cell>
          <cell r="F75">
            <v>0</v>
          </cell>
        </row>
        <row r="76">
          <cell r="C76">
            <v>1990202000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1990205000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1990210001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1060299100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1060401100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1060499100</v>
          </cell>
          <cell r="D81">
            <v>0</v>
          </cell>
          <cell r="E81">
            <v>0</v>
          </cell>
          <cell r="F81">
            <v>0</v>
          </cell>
        </row>
        <row r="82">
          <cell r="C82">
            <v>1060701100</v>
          </cell>
          <cell r="D82">
            <v>0</v>
          </cell>
          <cell r="E82">
            <v>0</v>
          </cell>
          <cell r="F82">
            <v>0</v>
          </cell>
        </row>
        <row r="83">
          <cell r="C83">
            <v>1060702100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1060502100</v>
          </cell>
          <cell r="D84">
            <v>0</v>
          </cell>
          <cell r="E84">
            <v>0</v>
          </cell>
          <cell r="F84">
            <v>0</v>
          </cell>
        </row>
        <row r="85">
          <cell r="C85">
            <v>1060503100</v>
          </cell>
          <cell r="D85">
            <v>0</v>
          </cell>
          <cell r="E85">
            <v>0</v>
          </cell>
          <cell r="F85">
            <v>0</v>
          </cell>
        </row>
        <row r="86">
          <cell r="C86">
            <v>1060803100</v>
          </cell>
          <cell r="D86">
            <v>0</v>
          </cell>
          <cell r="E86">
            <v>0</v>
          </cell>
          <cell r="F86">
            <v>0</v>
          </cell>
        </row>
        <row r="87">
          <cell r="C87">
            <v>1060507100</v>
          </cell>
          <cell r="D87">
            <v>0</v>
          </cell>
          <cell r="E87">
            <v>0</v>
          </cell>
          <cell r="F87">
            <v>0</v>
          </cell>
        </row>
        <row r="88">
          <cell r="C88">
            <v>1060509100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1060511100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1060513100</v>
          </cell>
          <cell r="D90">
            <v>0</v>
          </cell>
          <cell r="E90">
            <v>0</v>
          </cell>
          <cell r="F90">
            <v>0</v>
          </cell>
        </row>
        <row r="91">
          <cell r="C91">
            <v>1060514100</v>
          </cell>
          <cell r="D91">
            <v>0</v>
          </cell>
          <cell r="E91">
            <v>0</v>
          </cell>
          <cell r="F91">
            <v>0</v>
          </cell>
        </row>
        <row r="92">
          <cell r="C92">
            <v>1060599100</v>
          </cell>
          <cell r="D92">
            <v>0</v>
          </cell>
          <cell r="E92">
            <v>0</v>
          </cell>
          <cell r="F92">
            <v>0</v>
          </cell>
        </row>
        <row r="93">
          <cell r="C93">
            <v>1060601100</v>
          </cell>
          <cell r="D93">
            <v>0</v>
          </cell>
          <cell r="E93">
            <v>0</v>
          </cell>
          <cell r="F93">
            <v>0</v>
          </cell>
        </row>
        <row r="94">
          <cell r="C94">
            <v>1069999100</v>
          </cell>
          <cell r="D94">
            <v>0</v>
          </cell>
          <cell r="E94">
            <v>0</v>
          </cell>
          <cell r="F94">
            <v>0</v>
          </cell>
        </row>
        <row r="95">
          <cell r="C95">
            <v>1080102100</v>
          </cell>
          <cell r="D95">
            <v>0</v>
          </cell>
          <cell r="E95">
            <v>0</v>
          </cell>
          <cell r="F95">
            <v>0</v>
          </cell>
        </row>
        <row r="96">
          <cell r="C96">
            <v>1069803000</v>
          </cell>
          <cell r="D96">
            <v>0</v>
          </cell>
          <cell r="E96">
            <v>0</v>
          </cell>
          <cell r="F96">
            <v>0</v>
          </cell>
        </row>
        <row r="97">
          <cell r="C97">
            <v>2010101000</v>
          </cell>
          <cell r="D97">
            <v>0</v>
          </cell>
          <cell r="E97">
            <v>0</v>
          </cell>
          <cell r="F97">
            <v>0</v>
          </cell>
        </row>
        <row r="98">
          <cell r="C98">
            <v>2010107000</v>
          </cell>
          <cell r="D98">
            <v>0</v>
          </cell>
          <cell r="E98">
            <v>0</v>
          </cell>
          <cell r="F98">
            <v>0</v>
          </cell>
        </row>
        <row r="99">
          <cell r="C99">
            <v>2040104000</v>
          </cell>
          <cell r="D99">
            <v>0</v>
          </cell>
          <cell r="E99">
            <v>0</v>
          </cell>
          <cell r="F99">
            <v>0</v>
          </cell>
        </row>
        <row r="100">
          <cell r="C100">
            <v>2020101000</v>
          </cell>
          <cell r="D100">
            <v>0</v>
          </cell>
          <cell r="E100">
            <v>0</v>
          </cell>
          <cell r="F100">
            <v>0</v>
          </cell>
        </row>
        <row r="101">
          <cell r="C101">
            <v>2020102000</v>
          </cell>
          <cell r="D101">
            <v>0</v>
          </cell>
          <cell r="E101">
            <v>0</v>
          </cell>
          <cell r="F101">
            <v>0</v>
          </cell>
        </row>
        <row r="102">
          <cell r="C102">
            <v>2020102001</v>
          </cell>
          <cell r="D102">
            <v>0</v>
          </cell>
          <cell r="E102">
            <v>0</v>
          </cell>
          <cell r="F102">
            <v>0</v>
          </cell>
        </row>
        <row r="103">
          <cell r="C103">
            <v>2020102002</v>
          </cell>
          <cell r="D103">
            <v>0</v>
          </cell>
          <cell r="E103">
            <v>0</v>
          </cell>
          <cell r="F103">
            <v>0</v>
          </cell>
        </row>
        <row r="104">
          <cell r="C104">
            <v>2020102003</v>
          </cell>
          <cell r="D104">
            <v>0</v>
          </cell>
          <cell r="E104">
            <v>0</v>
          </cell>
          <cell r="F104">
            <v>0</v>
          </cell>
        </row>
        <row r="105">
          <cell r="C105">
            <v>2020102004</v>
          </cell>
          <cell r="D105">
            <v>0</v>
          </cell>
          <cell r="E105">
            <v>0</v>
          </cell>
          <cell r="F105">
            <v>0</v>
          </cell>
        </row>
        <row r="106">
          <cell r="C106">
            <v>2020103000</v>
          </cell>
          <cell r="D106">
            <v>0</v>
          </cell>
          <cell r="E106">
            <v>0</v>
          </cell>
          <cell r="F106">
            <v>0</v>
          </cell>
        </row>
        <row r="107">
          <cell r="C107">
            <v>2020103001</v>
          </cell>
          <cell r="D107">
            <v>0</v>
          </cell>
          <cell r="E107">
            <v>0</v>
          </cell>
          <cell r="F107">
            <v>0</v>
          </cell>
        </row>
        <row r="108">
          <cell r="C108">
            <v>2020103002</v>
          </cell>
          <cell r="D108">
            <v>0</v>
          </cell>
          <cell r="E108">
            <v>0</v>
          </cell>
          <cell r="F108">
            <v>0</v>
          </cell>
        </row>
        <row r="109">
          <cell r="C109">
            <v>2020103003</v>
          </cell>
          <cell r="D109">
            <v>0</v>
          </cell>
          <cell r="E109">
            <v>0</v>
          </cell>
          <cell r="F109">
            <v>0</v>
          </cell>
        </row>
        <row r="110">
          <cell r="C110">
            <v>2020104000</v>
          </cell>
          <cell r="D110">
            <v>0</v>
          </cell>
          <cell r="E110">
            <v>0</v>
          </cell>
          <cell r="F110">
            <v>0</v>
          </cell>
        </row>
        <row r="111">
          <cell r="C111">
            <v>2020105000</v>
          </cell>
          <cell r="D111">
            <v>0</v>
          </cell>
          <cell r="E111">
            <v>0</v>
          </cell>
          <cell r="F111">
            <v>0</v>
          </cell>
        </row>
        <row r="112">
          <cell r="C112">
            <v>2020106000</v>
          </cell>
          <cell r="D112">
            <v>0</v>
          </cell>
          <cell r="E112">
            <v>0</v>
          </cell>
          <cell r="F112">
            <v>0</v>
          </cell>
        </row>
        <row r="113">
          <cell r="C113">
            <v>2020107000</v>
          </cell>
          <cell r="D113">
            <v>0</v>
          </cell>
          <cell r="E113">
            <v>0</v>
          </cell>
          <cell r="F113">
            <v>0</v>
          </cell>
        </row>
        <row r="114">
          <cell r="C114">
            <v>2030101000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2030103000</v>
          </cell>
          <cell r="D115">
            <v>0</v>
          </cell>
          <cell r="E115">
            <v>0</v>
          </cell>
          <cell r="F115">
            <v>0</v>
          </cell>
        </row>
        <row r="116">
          <cell r="C116">
            <v>2030105000</v>
          </cell>
          <cell r="D116">
            <v>0</v>
          </cell>
          <cell r="E116">
            <v>0</v>
          </cell>
          <cell r="F116">
            <v>0</v>
          </cell>
        </row>
        <row r="117">
          <cell r="C117">
            <v>2040102000</v>
          </cell>
          <cell r="D117">
            <v>0</v>
          </cell>
          <cell r="E117">
            <v>0</v>
          </cell>
          <cell r="F117">
            <v>0</v>
          </cell>
        </row>
        <row r="118">
          <cell r="C118">
            <v>2999999000</v>
          </cell>
          <cell r="D118">
            <v>0</v>
          </cell>
          <cell r="E118">
            <v>0</v>
          </cell>
          <cell r="F118">
            <v>0</v>
          </cell>
        </row>
        <row r="119">
          <cell r="C119">
            <v>3010101000</v>
          </cell>
          <cell r="D119">
            <v>0</v>
          </cell>
          <cell r="E119">
            <v>0</v>
          </cell>
          <cell r="F119">
            <v>0</v>
          </cell>
        </row>
        <row r="120">
          <cell r="C120">
            <v>4020106000</v>
          </cell>
          <cell r="D120">
            <v>0</v>
          </cell>
          <cell r="E120">
            <v>0</v>
          </cell>
          <cell r="F120">
            <v>0</v>
          </cell>
        </row>
        <row r="121">
          <cell r="C121">
            <v>4020101099</v>
          </cell>
          <cell r="D121">
            <v>0</v>
          </cell>
          <cell r="E121">
            <v>0</v>
          </cell>
          <cell r="F121">
            <v>0</v>
          </cell>
        </row>
        <row r="122">
          <cell r="C122">
            <v>4020102000</v>
          </cell>
          <cell r="D122">
            <v>0</v>
          </cell>
          <cell r="E122">
            <v>0</v>
          </cell>
          <cell r="F122">
            <v>0</v>
          </cell>
        </row>
        <row r="123">
          <cell r="C123">
            <v>4020104001</v>
          </cell>
          <cell r="D123">
            <v>0</v>
          </cell>
          <cell r="E123">
            <v>0</v>
          </cell>
          <cell r="F123">
            <v>0</v>
          </cell>
        </row>
        <row r="124">
          <cell r="C124">
            <v>4030101000</v>
          </cell>
          <cell r="D124">
            <v>0</v>
          </cell>
          <cell r="E124">
            <v>0</v>
          </cell>
          <cell r="F124">
            <v>0</v>
          </cell>
        </row>
        <row r="125">
          <cell r="C125">
            <v>4030102000</v>
          </cell>
          <cell r="D125">
            <v>0</v>
          </cell>
          <cell r="E125">
            <v>0</v>
          </cell>
          <cell r="F125">
            <v>0</v>
          </cell>
        </row>
        <row r="126">
          <cell r="C126">
            <v>4030106000</v>
          </cell>
          <cell r="D126">
            <v>0</v>
          </cell>
          <cell r="E126">
            <v>0</v>
          </cell>
          <cell r="F126">
            <v>0</v>
          </cell>
        </row>
        <row r="127">
          <cell r="C127">
            <v>4030107000</v>
          </cell>
          <cell r="D127">
            <v>0</v>
          </cell>
          <cell r="E127">
            <v>0</v>
          </cell>
          <cell r="F127">
            <v>0</v>
          </cell>
        </row>
        <row r="128">
          <cell r="C128">
            <v>4040201000</v>
          </cell>
          <cell r="D128">
            <v>0</v>
          </cell>
          <cell r="E128">
            <v>0</v>
          </cell>
          <cell r="F128">
            <v>0</v>
          </cell>
        </row>
        <row r="129">
          <cell r="C129">
            <v>4040202000</v>
          </cell>
          <cell r="D129">
            <v>0</v>
          </cell>
          <cell r="E129">
            <v>0</v>
          </cell>
          <cell r="F129">
            <v>0</v>
          </cell>
        </row>
        <row r="130">
          <cell r="C130">
            <v>4020114000</v>
          </cell>
          <cell r="D130">
            <v>0</v>
          </cell>
          <cell r="E130">
            <v>0</v>
          </cell>
          <cell r="F130">
            <v>0</v>
          </cell>
        </row>
        <row r="131">
          <cell r="C131">
            <v>4020202000</v>
          </cell>
          <cell r="D131">
            <v>0</v>
          </cell>
          <cell r="E131">
            <v>0</v>
          </cell>
          <cell r="F131">
            <v>0</v>
          </cell>
        </row>
        <row r="132">
          <cell r="C132">
            <v>4020205000</v>
          </cell>
          <cell r="D132">
            <v>0</v>
          </cell>
          <cell r="E132">
            <v>0</v>
          </cell>
          <cell r="F132">
            <v>0</v>
          </cell>
        </row>
        <row r="133">
          <cell r="C133">
            <v>4020213000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4020221099</v>
          </cell>
          <cell r="D134">
            <v>0</v>
          </cell>
          <cell r="E134">
            <v>0</v>
          </cell>
          <cell r="F134">
            <v>0</v>
          </cell>
        </row>
        <row r="135">
          <cell r="C135">
            <v>4050199000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4060999000</v>
          </cell>
          <cell r="D136">
            <v>0</v>
          </cell>
          <cell r="E136">
            <v>0</v>
          </cell>
          <cell r="F136">
            <v>0</v>
          </cell>
        </row>
        <row r="137">
          <cell r="C137">
            <v>5010101001</v>
          </cell>
          <cell r="D137">
            <v>0</v>
          </cell>
          <cell r="E137">
            <v>0</v>
          </cell>
          <cell r="F137">
            <v>0</v>
          </cell>
        </row>
        <row r="138">
          <cell r="C138">
            <v>5010102000</v>
          </cell>
          <cell r="D138">
            <v>0</v>
          </cell>
          <cell r="E138">
            <v>0</v>
          </cell>
          <cell r="F138">
            <v>0</v>
          </cell>
        </row>
        <row r="139">
          <cell r="C139">
            <v>5010201001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5010210001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5010211002</v>
          </cell>
          <cell r="D141">
            <v>0</v>
          </cell>
          <cell r="E141">
            <v>0</v>
          </cell>
          <cell r="F141">
            <v>0</v>
          </cell>
        </row>
        <row r="142">
          <cell r="C142">
            <v>5010212001</v>
          </cell>
          <cell r="D142">
            <v>0</v>
          </cell>
          <cell r="E142">
            <v>0</v>
          </cell>
          <cell r="F142">
            <v>0</v>
          </cell>
        </row>
        <row r="143">
          <cell r="C143">
            <v>5010202000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5010203001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5010204001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5010205003</v>
          </cell>
          <cell r="D146">
            <v>0</v>
          </cell>
          <cell r="E146">
            <v>0</v>
          </cell>
          <cell r="F146">
            <v>0</v>
          </cell>
        </row>
        <row r="147">
          <cell r="C147">
            <v>5010205004</v>
          </cell>
          <cell r="D147">
            <v>0</v>
          </cell>
          <cell r="E147">
            <v>0</v>
          </cell>
          <cell r="F147">
            <v>0</v>
          </cell>
        </row>
        <row r="148">
          <cell r="C148">
            <v>5010206003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5010206004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5010207004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5010211006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5010208001</v>
          </cell>
          <cell r="D152">
            <v>0</v>
          </cell>
          <cell r="E152">
            <v>0</v>
          </cell>
          <cell r="F152">
            <v>0</v>
          </cell>
        </row>
        <row r="153">
          <cell r="C153">
            <v>5010299011</v>
          </cell>
          <cell r="D153">
            <v>0</v>
          </cell>
          <cell r="E153">
            <v>0</v>
          </cell>
          <cell r="F153">
            <v>0</v>
          </cell>
        </row>
        <row r="154">
          <cell r="C154">
            <v>5010299012</v>
          </cell>
          <cell r="D154">
            <v>0</v>
          </cell>
          <cell r="E154">
            <v>0</v>
          </cell>
          <cell r="F154">
            <v>0</v>
          </cell>
        </row>
        <row r="155">
          <cell r="C155">
            <v>5010299014</v>
          </cell>
          <cell r="D155">
            <v>0</v>
          </cell>
          <cell r="E155">
            <v>0</v>
          </cell>
          <cell r="F155">
            <v>0</v>
          </cell>
        </row>
        <row r="156">
          <cell r="C156">
            <v>5010299036</v>
          </cell>
          <cell r="D156">
            <v>0</v>
          </cell>
          <cell r="E156">
            <v>0</v>
          </cell>
          <cell r="F156">
            <v>0</v>
          </cell>
        </row>
        <row r="157">
          <cell r="C157">
            <v>5010299038</v>
          </cell>
          <cell r="D157">
            <v>0</v>
          </cell>
          <cell r="E157">
            <v>0</v>
          </cell>
          <cell r="F157">
            <v>0</v>
          </cell>
        </row>
        <row r="158">
          <cell r="C158">
            <v>5010213001</v>
          </cell>
          <cell r="D158">
            <v>0</v>
          </cell>
          <cell r="E158">
            <v>0</v>
          </cell>
          <cell r="F158">
            <v>0</v>
          </cell>
        </row>
        <row r="159">
          <cell r="C159">
            <v>5010213002</v>
          </cell>
          <cell r="D159">
            <v>0</v>
          </cell>
          <cell r="E159">
            <v>0</v>
          </cell>
          <cell r="F159">
            <v>0</v>
          </cell>
        </row>
        <row r="160">
          <cell r="C160">
            <v>5010215001</v>
          </cell>
          <cell r="D160">
            <v>0</v>
          </cell>
          <cell r="E160">
            <v>0</v>
          </cell>
          <cell r="F160">
            <v>0</v>
          </cell>
        </row>
        <row r="161">
          <cell r="C161">
            <v>5010214001</v>
          </cell>
          <cell r="D161">
            <v>0</v>
          </cell>
          <cell r="E161">
            <v>0</v>
          </cell>
          <cell r="F161">
            <v>0</v>
          </cell>
        </row>
        <row r="162">
          <cell r="C162">
            <v>5010301000</v>
          </cell>
          <cell r="D162">
            <v>0</v>
          </cell>
          <cell r="E162">
            <v>0</v>
          </cell>
          <cell r="F162">
            <v>0</v>
          </cell>
        </row>
        <row r="163">
          <cell r="C163">
            <v>5010302001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5010303001</v>
          </cell>
          <cell r="D164">
            <v>0</v>
          </cell>
          <cell r="E164">
            <v>0</v>
          </cell>
          <cell r="F164">
            <v>0</v>
          </cell>
        </row>
        <row r="165">
          <cell r="C165">
            <v>5010304001</v>
          </cell>
          <cell r="D165">
            <v>0</v>
          </cell>
          <cell r="E165">
            <v>0</v>
          </cell>
          <cell r="F165">
            <v>0</v>
          </cell>
        </row>
        <row r="166">
          <cell r="C166">
            <v>5010401001</v>
          </cell>
          <cell r="D166">
            <v>0</v>
          </cell>
          <cell r="E166">
            <v>0</v>
          </cell>
          <cell r="F166">
            <v>0</v>
          </cell>
        </row>
        <row r="167">
          <cell r="C167">
            <v>5010402001</v>
          </cell>
          <cell r="D167">
            <v>0</v>
          </cell>
          <cell r="E167">
            <v>0</v>
          </cell>
          <cell r="F167">
            <v>0</v>
          </cell>
        </row>
        <row r="168">
          <cell r="C168">
            <v>5010403001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5010499015</v>
          </cell>
          <cell r="D169">
            <v>0</v>
          </cell>
          <cell r="E169">
            <v>0</v>
          </cell>
          <cell r="F169">
            <v>0</v>
          </cell>
        </row>
        <row r="170">
          <cell r="C170">
            <v>5010499010</v>
          </cell>
          <cell r="D170">
            <v>0</v>
          </cell>
          <cell r="E170">
            <v>0</v>
          </cell>
          <cell r="F170">
            <v>0</v>
          </cell>
        </row>
        <row r="171">
          <cell r="C171">
            <v>5010499011</v>
          </cell>
          <cell r="D171">
            <v>0</v>
          </cell>
          <cell r="E171">
            <v>0</v>
          </cell>
          <cell r="F171">
            <v>0</v>
          </cell>
        </row>
        <row r="172">
          <cell r="C172">
            <v>5010499099</v>
          </cell>
          <cell r="D172">
            <v>0</v>
          </cell>
          <cell r="E172">
            <v>0</v>
          </cell>
          <cell r="F172">
            <v>0</v>
          </cell>
        </row>
        <row r="173">
          <cell r="C173">
            <v>5020101000</v>
          </cell>
          <cell r="D173">
            <v>0</v>
          </cell>
          <cell r="E173">
            <v>0</v>
          </cell>
          <cell r="F173">
            <v>0</v>
          </cell>
        </row>
        <row r="174">
          <cell r="C174">
            <v>5020201002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5020202000</v>
          </cell>
          <cell r="D175">
            <v>0</v>
          </cell>
          <cell r="E175">
            <v>0</v>
          </cell>
          <cell r="F175">
            <v>0</v>
          </cell>
        </row>
        <row r="176">
          <cell r="C176">
            <v>5020301001</v>
          </cell>
          <cell r="D176">
            <v>0</v>
          </cell>
          <cell r="E176">
            <v>0</v>
          </cell>
          <cell r="F176">
            <v>0</v>
          </cell>
        </row>
        <row r="177">
          <cell r="C177">
            <v>5020301002</v>
          </cell>
          <cell r="D177">
            <v>0</v>
          </cell>
          <cell r="E177">
            <v>0</v>
          </cell>
          <cell r="F177">
            <v>0</v>
          </cell>
        </row>
        <row r="178">
          <cell r="C178">
            <v>5020302000</v>
          </cell>
          <cell r="D178">
            <v>0</v>
          </cell>
          <cell r="E178">
            <v>0</v>
          </cell>
          <cell r="F178">
            <v>0</v>
          </cell>
        </row>
        <row r="179">
          <cell r="C179">
            <v>5020305000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5020306000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5020307000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5020308000</v>
          </cell>
          <cell r="D182">
            <v>0</v>
          </cell>
          <cell r="E182">
            <v>0</v>
          </cell>
          <cell r="F182">
            <v>0</v>
          </cell>
        </row>
        <row r="183">
          <cell r="C183">
            <v>5020309000</v>
          </cell>
          <cell r="D183">
            <v>0</v>
          </cell>
          <cell r="E183">
            <v>0</v>
          </cell>
          <cell r="F183">
            <v>0</v>
          </cell>
        </row>
        <row r="184">
          <cell r="C184">
            <v>5020399000</v>
          </cell>
          <cell r="D184">
            <v>0</v>
          </cell>
          <cell r="E184">
            <v>0</v>
          </cell>
          <cell r="F184">
            <v>0</v>
          </cell>
        </row>
        <row r="185">
          <cell r="C185">
            <v>5020321002</v>
          </cell>
          <cell r="D185">
            <v>0</v>
          </cell>
          <cell r="E185">
            <v>0</v>
          </cell>
          <cell r="F185">
            <v>0</v>
          </cell>
        </row>
        <row r="186">
          <cell r="C186">
            <v>5020321003</v>
          </cell>
          <cell r="D186">
            <v>0</v>
          </cell>
          <cell r="E186">
            <v>0</v>
          </cell>
          <cell r="F186">
            <v>0</v>
          </cell>
        </row>
        <row r="187">
          <cell r="C187">
            <v>5020321007</v>
          </cell>
          <cell r="D187">
            <v>0</v>
          </cell>
          <cell r="E187">
            <v>0</v>
          </cell>
          <cell r="F187">
            <v>0</v>
          </cell>
        </row>
        <row r="188">
          <cell r="C188">
            <v>5020321001</v>
          </cell>
          <cell r="D188">
            <v>0</v>
          </cell>
          <cell r="E188">
            <v>0</v>
          </cell>
          <cell r="F188">
            <v>0</v>
          </cell>
        </row>
        <row r="189">
          <cell r="C189">
            <v>5020321010</v>
          </cell>
          <cell r="D189">
            <v>0</v>
          </cell>
          <cell r="E189">
            <v>0</v>
          </cell>
          <cell r="F189">
            <v>0</v>
          </cell>
        </row>
        <row r="190">
          <cell r="C190">
            <v>5020321099</v>
          </cell>
          <cell r="D190">
            <v>0</v>
          </cell>
          <cell r="E190">
            <v>0</v>
          </cell>
          <cell r="F190">
            <v>0</v>
          </cell>
        </row>
        <row r="191">
          <cell r="C191">
            <v>5020322001</v>
          </cell>
          <cell r="D191">
            <v>0</v>
          </cell>
          <cell r="E191">
            <v>0</v>
          </cell>
          <cell r="F191">
            <v>0</v>
          </cell>
        </row>
        <row r="192">
          <cell r="C192">
            <v>5020401000</v>
          </cell>
          <cell r="D192">
            <v>0</v>
          </cell>
          <cell r="E192">
            <v>0</v>
          </cell>
          <cell r="F192">
            <v>0</v>
          </cell>
        </row>
        <row r="193">
          <cell r="C193">
            <v>5020402000</v>
          </cell>
          <cell r="D193">
            <v>0</v>
          </cell>
          <cell r="E193">
            <v>0</v>
          </cell>
          <cell r="F193">
            <v>0</v>
          </cell>
        </row>
        <row r="194">
          <cell r="C194">
            <v>5020501000</v>
          </cell>
          <cell r="D194">
            <v>0</v>
          </cell>
          <cell r="E194">
            <v>0</v>
          </cell>
          <cell r="F194">
            <v>0</v>
          </cell>
        </row>
        <row r="195">
          <cell r="C195">
            <v>5020502002</v>
          </cell>
          <cell r="D195">
            <v>0</v>
          </cell>
          <cell r="E195">
            <v>0</v>
          </cell>
          <cell r="F195">
            <v>0</v>
          </cell>
        </row>
        <row r="196">
          <cell r="C196">
            <v>5020502001</v>
          </cell>
          <cell r="D196">
            <v>0</v>
          </cell>
          <cell r="E196">
            <v>0</v>
          </cell>
          <cell r="F196">
            <v>0</v>
          </cell>
        </row>
        <row r="197">
          <cell r="C197">
            <v>5020503000</v>
          </cell>
          <cell r="D197">
            <v>0</v>
          </cell>
          <cell r="E197">
            <v>0</v>
          </cell>
          <cell r="F197">
            <v>0</v>
          </cell>
        </row>
        <row r="198">
          <cell r="C198">
            <v>5020504000</v>
          </cell>
          <cell r="D198">
            <v>0</v>
          </cell>
          <cell r="E198">
            <v>0</v>
          </cell>
          <cell r="F198">
            <v>0</v>
          </cell>
        </row>
        <row r="199">
          <cell r="C199">
            <v>5029906000</v>
          </cell>
          <cell r="D199">
            <v>0</v>
          </cell>
          <cell r="E199">
            <v>0</v>
          </cell>
          <cell r="F199">
            <v>0</v>
          </cell>
        </row>
        <row r="200">
          <cell r="C200">
            <v>5020601001</v>
          </cell>
          <cell r="D200">
            <v>0</v>
          </cell>
          <cell r="E200">
            <v>0</v>
          </cell>
          <cell r="F200">
            <v>0</v>
          </cell>
        </row>
        <row r="201">
          <cell r="C201">
            <v>5020901002</v>
          </cell>
          <cell r="D201">
            <v>0</v>
          </cell>
          <cell r="E201">
            <v>0</v>
          </cell>
          <cell r="F201">
            <v>0</v>
          </cell>
        </row>
        <row r="202">
          <cell r="C202">
            <v>5020602000</v>
          </cell>
          <cell r="D202">
            <v>0</v>
          </cell>
          <cell r="E202">
            <v>0</v>
          </cell>
          <cell r="F202">
            <v>0</v>
          </cell>
        </row>
        <row r="203">
          <cell r="C203">
            <v>5029901000</v>
          </cell>
          <cell r="D203">
            <v>0</v>
          </cell>
          <cell r="E203">
            <v>0</v>
          </cell>
          <cell r="F203">
            <v>0</v>
          </cell>
        </row>
        <row r="204">
          <cell r="C204">
            <v>5029902000</v>
          </cell>
          <cell r="D204">
            <v>0</v>
          </cell>
          <cell r="E204">
            <v>0</v>
          </cell>
          <cell r="F204">
            <v>0</v>
          </cell>
        </row>
        <row r="205">
          <cell r="C205">
            <v>5029903000</v>
          </cell>
          <cell r="D205">
            <v>0</v>
          </cell>
          <cell r="E205">
            <v>0</v>
          </cell>
          <cell r="F205">
            <v>0</v>
          </cell>
        </row>
        <row r="206">
          <cell r="C206">
            <v>5029904000</v>
          </cell>
          <cell r="D206">
            <v>0</v>
          </cell>
          <cell r="E206">
            <v>0</v>
          </cell>
          <cell r="F206">
            <v>0</v>
          </cell>
        </row>
        <row r="207">
          <cell r="C207">
            <v>5029905001</v>
          </cell>
          <cell r="D207">
            <v>0</v>
          </cell>
          <cell r="E207">
            <v>0</v>
          </cell>
          <cell r="F207">
            <v>0</v>
          </cell>
        </row>
        <row r="208">
          <cell r="C208">
            <v>5029905003</v>
          </cell>
          <cell r="D208">
            <v>0</v>
          </cell>
          <cell r="E208">
            <v>0</v>
          </cell>
          <cell r="F208">
            <v>0</v>
          </cell>
        </row>
        <row r="209">
          <cell r="C209">
            <v>5029905004</v>
          </cell>
          <cell r="D209">
            <v>0</v>
          </cell>
          <cell r="E209">
            <v>0</v>
          </cell>
          <cell r="F209">
            <v>0</v>
          </cell>
        </row>
        <row r="210">
          <cell r="C210">
            <v>5029905005</v>
          </cell>
          <cell r="D210">
            <v>0</v>
          </cell>
          <cell r="E210">
            <v>0</v>
          </cell>
          <cell r="F210">
            <v>0</v>
          </cell>
        </row>
        <row r="211">
          <cell r="C211">
            <v>5029905006</v>
          </cell>
          <cell r="D211">
            <v>0</v>
          </cell>
          <cell r="E211">
            <v>0</v>
          </cell>
          <cell r="F211">
            <v>0</v>
          </cell>
        </row>
        <row r="212">
          <cell r="C212">
            <v>5029905008</v>
          </cell>
          <cell r="D212">
            <v>0</v>
          </cell>
          <cell r="E212">
            <v>0</v>
          </cell>
          <cell r="F212">
            <v>0</v>
          </cell>
        </row>
        <row r="213">
          <cell r="C213">
            <v>5029907000</v>
          </cell>
          <cell r="D213">
            <v>0</v>
          </cell>
          <cell r="E213">
            <v>0</v>
          </cell>
          <cell r="F213">
            <v>0</v>
          </cell>
        </row>
        <row r="214">
          <cell r="C214">
            <v>5029907001</v>
          </cell>
          <cell r="D214">
            <v>0</v>
          </cell>
          <cell r="E214">
            <v>0</v>
          </cell>
          <cell r="F214">
            <v>0</v>
          </cell>
        </row>
        <row r="215">
          <cell r="C215">
            <v>5021101000</v>
          </cell>
          <cell r="D215">
            <v>0</v>
          </cell>
          <cell r="E215">
            <v>0</v>
          </cell>
          <cell r="F215">
            <v>0</v>
          </cell>
        </row>
        <row r="216">
          <cell r="C216">
            <v>5021102000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5021103002</v>
          </cell>
          <cell r="D217">
            <v>0</v>
          </cell>
          <cell r="E217">
            <v>0</v>
          </cell>
          <cell r="F217">
            <v>0</v>
          </cell>
        </row>
        <row r="218">
          <cell r="C218">
            <v>5021202000</v>
          </cell>
          <cell r="D218">
            <v>0</v>
          </cell>
          <cell r="E218">
            <v>0</v>
          </cell>
          <cell r="F218">
            <v>0</v>
          </cell>
        </row>
        <row r="219">
          <cell r="C219">
            <v>5021203000</v>
          </cell>
          <cell r="D219">
            <v>0</v>
          </cell>
          <cell r="E219">
            <v>0</v>
          </cell>
          <cell r="F219">
            <v>0</v>
          </cell>
        </row>
        <row r="220">
          <cell r="C220">
            <v>5021199000</v>
          </cell>
          <cell r="D220">
            <v>0</v>
          </cell>
          <cell r="E220">
            <v>0</v>
          </cell>
          <cell r="F220">
            <v>0</v>
          </cell>
        </row>
        <row r="221">
          <cell r="C221">
            <v>5021299000</v>
          </cell>
          <cell r="D221">
            <v>0</v>
          </cell>
          <cell r="E221">
            <v>0</v>
          </cell>
          <cell r="F221">
            <v>0</v>
          </cell>
        </row>
        <row r="222">
          <cell r="C222">
            <v>5021304001</v>
          </cell>
          <cell r="D222">
            <v>0</v>
          </cell>
          <cell r="E222">
            <v>0</v>
          </cell>
          <cell r="F222">
            <v>0</v>
          </cell>
        </row>
        <row r="223">
          <cell r="C223">
            <v>5021304006</v>
          </cell>
          <cell r="D223">
            <v>0</v>
          </cell>
          <cell r="E223">
            <v>0</v>
          </cell>
          <cell r="F223">
            <v>0</v>
          </cell>
        </row>
        <row r="224">
          <cell r="C224">
            <v>5021304099</v>
          </cell>
          <cell r="D224">
            <v>0</v>
          </cell>
          <cell r="E224">
            <v>0</v>
          </cell>
          <cell r="F224">
            <v>0</v>
          </cell>
        </row>
        <row r="225">
          <cell r="C225">
            <v>5021309000</v>
          </cell>
          <cell r="D225">
            <v>0</v>
          </cell>
          <cell r="E225">
            <v>0</v>
          </cell>
          <cell r="F225">
            <v>0</v>
          </cell>
        </row>
        <row r="226">
          <cell r="C226">
            <v>5021307000</v>
          </cell>
          <cell r="D226">
            <v>0</v>
          </cell>
          <cell r="E226">
            <v>0</v>
          </cell>
          <cell r="F226">
            <v>0</v>
          </cell>
        </row>
        <row r="227">
          <cell r="C227">
            <v>5021305002</v>
          </cell>
          <cell r="D227">
            <v>0</v>
          </cell>
          <cell r="E227">
            <v>0</v>
          </cell>
          <cell r="F227">
            <v>0</v>
          </cell>
        </row>
        <row r="228">
          <cell r="C228">
            <v>5021305003</v>
          </cell>
          <cell r="D228">
            <v>0</v>
          </cell>
          <cell r="E228">
            <v>0</v>
          </cell>
          <cell r="F228">
            <v>0</v>
          </cell>
        </row>
        <row r="229">
          <cell r="C229">
            <v>5021305007</v>
          </cell>
          <cell r="D229">
            <v>0</v>
          </cell>
          <cell r="E229">
            <v>0</v>
          </cell>
          <cell r="F229">
            <v>0</v>
          </cell>
        </row>
        <row r="230">
          <cell r="C230">
            <v>5021305099</v>
          </cell>
          <cell r="D230">
            <v>0</v>
          </cell>
          <cell r="E230">
            <v>0</v>
          </cell>
          <cell r="F230">
            <v>0</v>
          </cell>
        </row>
        <row r="231">
          <cell r="C231">
            <v>5021306001</v>
          </cell>
          <cell r="D231">
            <v>0</v>
          </cell>
          <cell r="E231">
            <v>0</v>
          </cell>
          <cell r="F231">
            <v>0</v>
          </cell>
        </row>
        <row r="232">
          <cell r="C232">
            <v>5021399099</v>
          </cell>
          <cell r="D232">
            <v>0</v>
          </cell>
          <cell r="E232">
            <v>0</v>
          </cell>
          <cell r="F232">
            <v>0</v>
          </cell>
        </row>
        <row r="233">
          <cell r="C233">
            <v>5029908000</v>
          </cell>
          <cell r="D233">
            <v>0</v>
          </cell>
          <cell r="E233">
            <v>0</v>
          </cell>
          <cell r="F233">
            <v>0</v>
          </cell>
        </row>
        <row r="234">
          <cell r="C234">
            <v>5021402000</v>
          </cell>
          <cell r="D234">
            <v>0</v>
          </cell>
          <cell r="E234">
            <v>0</v>
          </cell>
          <cell r="F234">
            <v>0</v>
          </cell>
        </row>
        <row r="235">
          <cell r="C235">
            <v>5021403000</v>
          </cell>
          <cell r="D235">
            <v>0</v>
          </cell>
          <cell r="E235">
            <v>0</v>
          </cell>
          <cell r="F235">
            <v>0</v>
          </cell>
        </row>
        <row r="236">
          <cell r="C236">
            <v>5021405000</v>
          </cell>
          <cell r="D236">
            <v>0</v>
          </cell>
          <cell r="E236">
            <v>0</v>
          </cell>
          <cell r="F236">
            <v>0</v>
          </cell>
        </row>
        <row r="237">
          <cell r="C237">
            <v>5021499000</v>
          </cell>
          <cell r="D237">
            <v>0</v>
          </cell>
          <cell r="E237">
            <v>0</v>
          </cell>
          <cell r="F237">
            <v>0</v>
          </cell>
        </row>
        <row r="238">
          <cell r="C238">
            <v>5021407000</v>
          </cell>
          <cell r="D238">
            <v>0</v>
          </cell>
          <cell r="E238">
            <v>0</v>
          </cell>
          <cell r="F238">
            <v>0</v>
          </cell>
        </row>
        <row r="239">
          <cell r="C239">
            <v>5030104000</v>
          </cell>
          <cell r="D239">
            <v>0</v>
          </cell>
          <cell r="E239">
            <v>0</v>
          </cell>
          <cell r="F239">
            <v>0</v>
          </cell>
        </row>
        <row r="240">
          <cell r="C240">
            <v>5021003000</v>
          </cell>
          <cell r="D240">
            <v>0</v>
          </cell>
          <cell r="E240">
            <v>0</v>
          </cell>
          <cell r="F240">
            <v>0</v>
          </cell>
        </row>
        <row r="241">
          <cell r="C241">
            <v>5021502000</v>
          </cell>
          <cell r="D241">
            <v>0</v>
          </cell>
          <cell r="E241">
            <v>0</v>
          </cell>
          <cell r="F241">
            <v>0</v>
          </cell>
        </row>
        <row r="242">
          <cell r="C242">
            <v>5021503000</v>
          </cell>
          <cell r="D242">
            <v>0</v>
          </cell>
          <cell r="E242">
            <v>0</v>
          </cell>
          <cell r="F242">
            <v>0</v>
          </cell>
        </row>
        <row r="243">
          <cell r="C243">
            <v>5021601000</v>
          </cell>
          <cell r="D243">
            <v>0</v>
          </cell>
          <cell r="E243">
            <v>0</v>
          </cell>
          <cell r="F243">
            <v>0</v>
          </cell>
        </row>
        <row r="244">
          <cell r="C244">
            <v>5050201000</v>
          </cell>
          <cell r="D244">
            <v>0</v>
          </cell>
          <cell r="E244">
            <v>0</v>
          </cell>
          <cell r="F244">
            <v>0</v>
          </cell>
        </row>
        <row r="245">
          <cell r="C245">
            <v>5050102003</v>
          </cell>
          <cell r="D245">
            <v>0</v>
          </cell>
          <cell r="E245">
            <v>0</v>
          </cell>
          <cell r="F245">
            <v>0</v>
          </cell>
        </row>
        <row r="246">
          <cell r="C246">
            <v>5050108002</v>
          </cell>
          <cell r="D246">
            <v>0</v>
          </cell>
          <cell r="E246">
            <v>0</v>
          </cell>
          <cell r="F246">
            <v>0</v>
          </cell>
        </row>
        <row r="247">
          <cell r="C247">
            <v>5050104001</v>
          </cell>
          <cell r="D247">
            <v>0</v>
          </cell>
          <cell r="E247">
            <v>0</v>
          </cell>
          <cell r="F247">
            <v>0</v>
          </cell>
        </row>
        <row r="248">
          <cell r="C248">
            <v>5050104099</v>
          </cell>
          <cell r="D248">
            <v>0</v>
          </cell>
          <cell r="E248">
            <v>0</v>
          </cell>
          <cell r="F248">
            <v>0</v>
          </cell>
        </row>
        <row r="249">
          <cell r="C249">
            <v>5050107001</v>
          </cell>
          <cell r="D249">
            <v>0</v>
          </cell>
          <cell r="E249">
            <v>0</v>
          </cell>
          <cell r="F249">
            <v>0</v>
          </cell>
        </row>
        <row r="250">
          <cell r="C250">
            <v>5050107002</v>
          </cell>
          <cell r="D250">
            <v>0</v>
          </cell>
          <cell r="E250">
            <v>0</v>
          </cell>
          <cell r="F250">
            <v>0</v>
          </cell>
        </row>
        <row r="251">
          <cell r="C251">
            <v>5050105002</v>
          </cell>
          <cell r="D251">
            <v>0</v>
          </cell>
          <cell r="E251">
            <v>0</v>
          </cell>
          <cell r="F251">
            <v>0</v>
          </cell>
        </row>
        <row r="252">
          <cell r="C252">
            <v>5050105003</v>
          </cell>
          <cell r="D252">
            <v>0</v>
          </cell>
          <cell r="E252">
            <v>0</v>
          </cell>
          <cell r="F252">
            <v>0</v>
          </cell>
        </row>
        <row r="253">
          <cell r="C253">
            <v>5050105007</v>
          </cell>
          <cell r="D253">
            <v>0</v>
          </cell>
          <cell r="E253">
            <v>0</v>
          </cell>
          <cell r="F253">
            <v>0</v>
          </cell>
        </row>
        <row r="254">
          <cell r="C254">
            <v>5050105009</v>
          </cell>
          <cell r="D254">
            <v>0</v>
          </cell>
          <cell r="E254">
            <v>0</v>
          </cell>
          <cell r="F254">
            <v>0</v>
          </cell>
        </row>
        <row r="255">
          <cell r="C255">
            <v>5050105011</v>
          </cell>
          <cell r="D255">
            <v>0</v>
          </cell>
          <cell r="E255">
            <v>0</v>
          </cell>
          <cell r="F255">
            <v>0</v>
          </cell>
        </row>
        <row r="256">
          <cell r="C256">
            <v>5050105013</v>
          </cell>
          <cell r="D256">
            <v>0</v>
          </cell>
          <cell r="E256">
            <v>0</v>
          </cell>
          <cell r="F256">
            <v>0</v>
          </cell>
        </row>
        <row r="257">
          <cell r="C257">
            <v>5050105014</v>
          </cell>
          <cell r="D257">
            <v>0</v>
          </cell>
          <cell r="E257">
            <v>0</v>
          </cell>
          <cell r="F257">
            <v>0</v>
          </cell>
        </row>
        <row r="258">
          <cell r="C258">
            <v>5050105099</v>
          </cell>
          <cell r="D258">
            <v>0</v>
          </cell>
          <cell r="E258">
            <v>0</v>
          </cell>
          <cell r="F258">
            <v>0</v>
          </cell>
        </row>
        <row r="259">
          <cell r="C259">
            <v>5050106001</v>
          </cell>
          <cell r="D259">
            <v>0</v>
          </cell>
          <cell r="E259">
            <v>0</v>
          </cell>
          <cell r="F259">
            <v>0</v>
          </cell>
        </row>
        <row r="260">
          <cell r="C260">
            <v>5050199099</v>
          </cell>
          <cell r="D260">
            <v>0</v>
          </cell>
          <cell r="E260">
            <v>0</v>
          </cell>
          <cell r="F260">
            <v>0</v>
          </cell>
        </row>
        <row r="261">
          <cell r="C261">
            <v>5029999099</v>
          </cell>
          <cell r="D261">
            <v>0</v>
          </cell>
          <cell r="E261">
            <v>0</v>
          </cell>
          <cell r="F261">
            <v>0</v>
          </cell>
        </row>
        <row r="262">
          <cell r="C262">
            <v>5050409000</v>
          </cell>
          <cell r="D262">
            <v>0</v>
          </cell>
          <cell r="E262">
            <v>0</v>
          </cell>
          <cell r="F262">
            <v>0</v>
          </cell>
        </row>
        <row r="263">
          <cell r="C263">
            <v>5050425000</v>
          </cell>
          <cell r="D263">
            <v>0</v>
          </cell>
          <cell r="E263">
            <v>0</v>
          </cell>
          <cell r="F263">
            <v>0</v>
          </cell>
        </row>
        <row r="264">
          <cell r="C264">
            <v>5060405003</v>
          </cell>
          <cell r="D264">
            <v>0</v>
          </cell>
          <cell r="E264">
            <v>0</v>
          </cell>
          <cell r="F264">
            <v>0</v>
          </cell>
        </row>
        <row r="265">
          <cell r="C265">
            <v>5060401000</v>
          </cell>
          <cell r="D265">
            <v>0</v>
          </cell>
          <cell r="E265">
            <v>0</v>
          </cell>
          <cell r="F265">
            <v>0</v>
          </cell>
        </row>
        <row r="266">
          <cell r="C266">
            <v>5050499000</v>
          </cell>
          <cell r="D266">
            <v>0</v>
          </cell>
          <cell r="E266">
            <v>0</v>
          </cell>
          <cell r="F26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220">
          <cell r="I220">
            <v>11000000</v>
          </cell>
        </row>
      </sheetData>
      <sheetData sheetId="2"/>
      <sheetData sheetId="3">
        <row r="232">
          <cell r="H232">
            <v>11000000</v>
          </cell>
        </row>
      </sheetData>
      <sheetData sheetId="4"/>
      <sheetData sheetId="5">
        <row r="10">
          <cell r="C10">
            <v>1010101000</v>
          </cell>
          <cell r="D10">
            <v>0</v>
          </cell>
          <cell r="E10">
            <v>0</v>
          </cell>
        </row>
        <row r="11">
          <cell r="C11">
            <v>1990103000</v>
          </cell>
          <cell r="D11">
            <v>0</v>
          </cell>
          <cell r="E11">
            <v>0</v>
          </cell>
        </row>
        <row r="12">
          <cell r="C12">
            <v>1990103000</v>
          </cell>
          <cell r="D12">
            <v>0</v>
          </cell>
          <cell r="E12">
            <v>0</v>
          </cell>
        </row>
        <row r="13">
          <cell r="C13">
            <v>1010102000</v>
          </cell>
          <cell r="D13">
            <v>0</v>
          </cell>
          <cell r="E13">
            <v>0</v>
          </cell>
        </row>
        <row r="14">
          <cell r="C14">
            <v>1010404000</v>
          </cell>
          <cell r="D14">
            <v>0</v>
          </cell>
          <cell r="E14">
            <v>0</v>
          </cell>
        </row>
        <row r="15">
          <cell r="C15">
            <v>1010202016</v>
          </cell>
          <cell r="D15">
            <v>0</v>
          </cell>
          <cell r="E15">
            <v>0</v>
          </cell>
        </row>
        <row r="16">
          <cell r="C16">
            <v>1010202024</v>
          </cell>
          <cell r="D16">
            <v>0</v>
          </cell>
          <cell r="E16">
            <v>0</v>
          </cell>
        </row>
        <row r="17">
          <cell r="C17">
            <v>1010202030</v>
          </cell>
          <cell r="D17">
            <v>0</v>
          </cell>
          <cell r="E17">
            <v>0</v>
          </cell>
        </row>
        <row r="18">
          <cell r="C18">
            <v>1030101000</v>
          </cell>
          <cell r="D18">
            <v>0</v>
          </cell>
          <cell r="E18">
            <v>0</v>
          </cell>
        </row>
        <row r="19">
          <cell r="C19">
            <v>1030501000</v>
          </cell>
          <cell r="D19">
            <v>0</v>
          </cell>
          <cell r="E19">
            <v>0</v>
          </cell>
        </row>
        <row r="20">
          <cell r="C20">
            <v>1039902000</v>
          </cell>
          <cell r="D20">
            <v>0</v>
          </cell>
          <cell r="E20">
            <v>0</v>
          </cell>
        </row>
        <row r="21">
          <cell r="C21">
            <v>1030199000</v>
          </cell>
          <cell r="D21">
            <v>0</v>
          </cell>
          <cell r="E21">
            <v>0</v>
          </cell>
        </row>
        <row r="22">
          <cell r="C22">
            <v>1010401000</v>
          </cell>
          <cell r="D22">
            <v>0</v>
          </cell>
          <cell r="E22">
            <v>0</v>
          </cell>
        </row>
        <row r="23">
          <cell r="C23">
            <v>1010403000</v>
          </cell>
          <cell r="D23">
            <v>0</v>
          </cell>
          <cell r="E23">
            <v>0</v>
          </cell>
        </row>
        <row r="24">
          <cell r="C24">
            <v>1010406000</v>
          </cell>
          <cell r="D24">
            <v>0</v>
          </cell>
          <cell r="E24">
            <v>0</v>
          </cell>
        </row>
        <row r="25">
          <cell r="C25">
            <v>1010407000</v>
          </cell>
          <cell r="D25">
            <v>0</v>
          </cell>
          <cell r="E25">
            <v>0</v>
          </cell>
        </row>
        <row r="26">
          <cell r="C26">
            <v>1010409000</v>
          </cell>
          <cell r="D26">
            <v>0</v>
          </cell>
          <cell r="E26">
            <v>0</v>
          </cell>
        </row>
        <row r="27">
          <cell r="C27">
            <v>1030301000</v>
          </cell>
          <cell r="D27">
            <v>0</v>
          </cell>
          <cell r="E27">
            <v>0</v>
          </cell>
        </row>
        <row r="28">
          <cell r="C28">
            <v>1030302000</v>
          </cell>
          <cell r="D28">
            <v>0</v>
          </cell>
          <cell r="E28">
            <v>0</v>
          </cell>
        </row>
        <row r="29">
          <cell r="C29">
            <v>1030303000</v>
          </cell>
          <cell r="D29">
            <v>11000000</v>
          </cell>
          <cell r="E29">
            <v>0</v>
          </cell>
        </row>
        <row r="30">
          <cell r="C30">
            <v>1039903000</v>
          </cell>
          <cell r="D30">
            <v>0</v>
          </cell>
          <cell r="E30">
            <v>0</v>
          </cell>
        </row>
        <row r="31">
          <cell r="C31">
            <v>1030405000</v>
          </cell>
          <cell r="D31">
            <v>0</v>
          </cell>
          <cell r="E31">
            <v>0</v>
          </cell>
        </row>
        <row r="32">
          <cell r="C32">
            <v>1990104000</v>
          </cell>
          <cell r="D32">
            <v>0</v>
          </cell>
          <cell r="E32">
            <v>0</v>
          </cell>
        </row>
        <row r="33">
          <cell r="C33">
            <v>1039999000</v>
          </cell>
          <cell r="D33">
            <v>0</v>
          </cell>
          <cell r="E33">
            <v>0</v>
          </cell>
        </row>
        <row r="34">
          <cell r="C34">
            <v>1040299000</v>
          </cell>
          <cell r="D34">
            <v>0</v>
          </cell>
          <cell r="E34">
            <v>0</v>
          </cell>
        </row>
        <row r="35">
          <cell r="C35">
            <v>1040202000</v>
          </cell>
          <cell r="D35">
            <v>0</v>
          </cell>
          <cell r="E35">
            <v>0</v>
          </cell>
        </row>
        <row r="36">
          <cell r="C36">
            <v>1040401000</v>
          </cell>
          <cell r="D36">
            <v>0</v>
          </cell>
          <cell r="E36">
            <v>0</v>
          </cell>
        </row>
        <row r="37">
          <cell r="C37">
            <v>1040405000</v>
          </cell>
          <cell r="D37">
            <v>0</v>
          </cell>
          <cell r="E37">
            <v>0</v>
          </cell>
        </row>
        <row r="38">
          <cell r="C38">
            <v>1040406000</v>
          </cell>
          <cell r="D38">
            <v>0</v>
          </cell>
          <cell r="E38">
            <v>0</v>
          </cell>
        </row>
        <row r="39">
          <cell r="C39">
            <v>1040407000</v>
          </cell>
          <cell r="D39">
            <v>0</v>
          </cell>
          <cell r="E39">
            <v>0</v>
          </cell>
        </row>
        <row r="40">
          <cell r="C40">
            <v>1040408000</v>
          </cell>
          <cell r="D40">
            <v>0</v>
          </cell>
          <cell r="E40">
            <v>0</v>
          </cell>
        </row>
        <row r="41">
          <cell r="C41">
            <v>1040499000</v>
          </cell>
          <cell r="D41">
            <v>0</v>
          </cell>
          <cell r="E41">
            <v>0</v>
          </cell>
        </row>
        <row r="42">
          <cell r="C42">
            <v>1040413000</v>
          </cell>
          <cell r="D42">
            <v>0</v>
          </cell>
          <cell r="E42">
            <v>0</v>
          </cell>
        </row>
        <row r="43">
          <cell r="C43">
            <v>1040501000</v>
          </cell>
          <cell r="D43">
            <v>0</v>
          </cell>
          <cell r="E43">
            <v>0</v>
          </cell>
        </row>
        <row r="44">
          <cell r="C44">
            <v>1040502000</v>
          </cell>
          <cell r="D44">
            <v>0</v>
          </cell>
          <cell r="E44">
            <v>0</v>
          </cell>
        </row>
        <row r="45">
          <cell r="C45">
            <v>1040503000</v>
          </cell>
          <cell r="D45">
            <v>0</v>
          </cell>
          <cell r="E45">
            <v>0</v>
          </cell>
        </row>
        <row r="46">
          <cell r="C46">
            <v>1040510000</v>
          </cell>
          <cell r="D46">
            <v>0</v>
          </cell>
          <cell r="E46">
            <v>0</v>
          </cell>
        </row>
        <row r="47">
          <cell r="C47">
            <v>1040512000</v>
          </cell>
          <cell r="D47">
            <v>0</v>
          </cell>
          <cell r="E47">
            <v>0</v>
          </cell>
        </row>
        <row r="48">
          <cell r="C48">
            <v>1040513000</v>
          </cell>
          <cell r="D48">
            <v>0</v>
          </cell>
          <cell r="E48">
            <v>0</v>
          </cell>
        </row>
        <row r="49">
          <cell r="C49">
            <v>1040599000</v>
          </cell>
          <cell r="D49">
            <v>0</v>
          </cell>
          <cell r="E49">
            <v>0</v>
          </cell>
        </row>
        <row r="50">
          <cell r="C50">
            <v>1040601000</v>
          </cell>
          <cell r="D50">
            <v>0</v>
          </cell>
          <cell r="E50">
            <v>0</v>
          </cell>
        </row>
        <row r="51">
          <cell r="C51">
            <v>1040507000</v>
          </cell>
          <cell r="D51">
            <v>0</v>
          </cell>
          <cell r="E51">
            <v>0</v>
          </cell>
        </row>
        <row r="52">
          <cell r="C52">
            <v>1990299000</v>
          </cell>
          <cell r="D52">
            <v>0</v>
          </cell>
          <cell r="E52">
            <v>0</v>
          </cell>
        </row>
        <row r="53">
          <cell r="C53">
            <v>1020399000</v>
          </cell>
          <cell r="D53">
            <v>0</v>
          </cell>
          <cell r="E53">
            <v>0</v>
          </cell>
        </row>
        <row r="54">
          <cell r="C54">
            <v>1060101000</v>
          </cell>
          <cell r="D54">
            <v>0</v>
          </cell>
          <cell r="E54">
            <v>0</v>
          </cell>
        </row>
        <row r="55">
          <cell r="C55">
            <v>1060299000</v>
          </cell>
          <cell r="D55">
            <v>0</v>
          </cell>
          <cell r="E55">
            <v>0</v>
          </cell>
        </row>
        <row r="56">
          <cell r="C56">
            <v>1060401000</v>
          </cell>
          <cell r="D56">
            <v>0</v>
          </cell>
          <cell r="E56">
            <v>0</v>
          </cell>
        </row>
        <row r="57">
          <cell r="C57">
            <v>1060499000</v>
          </cell>
          <cell r="D57">
            <v>0</v>
          </cell>
          <cell r="E57">
            <v>0</v>
          </cell>
        </row>
        <row r="58">
          <cell r="C58">
            <v>1060701000</v>
          </cell>
          <cell r="D58">
            <v>0</v>
          </cell>
          <cell r="E58">
            <v>0</v>
          </cell>
        </row>
        <row r="59">
          <cell r="C59">
            <v>1060702000</v>
          </cell>
          <cell r="D59">
            <v>0</v>
          </cell>
          <cell r="E59">
            <v>0</v>
          </cell>
        </row>
        <row r="60">
          <cell r="C60">
            <v>1060502000</v>
          </cell>
          <cell r="D60">
            <v>0</v>
          </cell>
          <cell r="E60">
            <v>0</v>
          </cell>
        </row>
        <row r="61">
          <cell r="C61">
            <v>1060503000</v>
          </cell>
          <cell r="D61">
            <v>0</v>
          </cell>
          <cell r="E61">
            <v>0</v>
          </cell>
        </row>
        <row r="62">
          <cell r="C62">
            <v>1060507000</v>
          </cell>
          <cell r="D62">
            <v>0</v>
          </cell>
          <cell r="E62">
            <v>0</v>
          </cell>
        </row>
        <row r="63">
          <cell r="C63">
            <v>1060509000</v>
          </cell>
          <cell r="D63">
            <v>0</v>
          </cell>
          <cell r="E63">
            <v>0</v>
          </cell>
        </row>
        <row r="64">
          <cell r="C64">
            <v>1060511000</v>
          </cell>
          <cell r="D64">
            <v>0</v>
          </cell>
          <cell r="E64">
            <v>0</v>
          </cell>
        </row>
        <row r="65">
          <cell r="C65">
            <v>1060513000</v>
          </cell>
          <cell r="D65">
            <v>0</v>
          </cell>
          <cell r="E65">
            <v>0</v>
          </cell>
        </row>
        <row r="66">
          <cell r="C66">
            <v>1060514000</v>
          </cell>
          <cell r="D66">
            <v>0</v>
          </cell>
          <cell r="E66">
            <v>0</v>
          </cell>
        </row>
        <row r="67">
          <cell r="C67">
            <v>1060599000</v>
          </cell>
          <cell r="D67">
            <v>0</v>
          </cell>
          <cell r="E67">
            <v>0</v>
          </cell>
        </row>
        <row r="68">
          <cell r="C68">
            <v>1060601000</v>
          </cell>
          <cell r="D68">
            <v>0</v>
          </cell>
          <cell r="E68">
            <v>0</v>
          </cell>
        </row>
        <row r="69">
          <cell r="C69">
            <v>1069999000</v>
          </cell>
          <cell r="D69">
            <v>0</v>
          </cell>
          <cell r="E69">
            <v>0</v>
          </cell>
        </row>
        <row r="70">
          <cell r="C70">
            <v>1080102000</v>
          </cell>
          <cell r="D70">
            <v>0</v>
          </cell>
          <cell r="E70">
            <v>0</v>
          </cell>
        </row>
        <row r="71">
          <cell r="C71">
            <v>1990201000</v>
          </cell>
          <cell r="D71">
            <v>0</v>
          </cell>
          <cell r="E71">
            <v>0</v>
          </cell>
        </row>
        <row r="72">
          <cell r="C72">
            <v>1990202000</v>
          </cell>
          <cell r="D72">
            <v>0</v>
          </cell>
          <cell r="E72">
            <v>0</v>
          </cell>
        </row>
        <row r="73">
          <cell r="C73">
            <v>1990205000</v>
          </cell>
          <cell r="D73">
            <v>0</v>
          </cell>
          <cell r="E73">
            <v>0</v>
          </cell>
        </row>
        <row r="74">
          <cell r="C74">
            <v>1060299100</v>
          </cell>
          <cell r="D74">
            <v>0</v>
          </cell>
          <cell r="E74">
            <v>0</v>
          </cell>
        </row>
        <row r="75">
          <cell r="C75">
            <v>1060401100</v>
          </cell>
          <cell r="D75">
            <v>0</v>
          </cell>
          <cell r="E75">
            <v>0</v>
          </cell>
        </row>
        <row r="76">
          <cell r="C76">
            <v>1060499100</v>
          </cell>
          <cell r="D76">
            <v>0</v>
          </cell>
          <cell r="E76">
            <v>0</v>
          </cell>
        </row>
        <row r="77">
          <cell r="C77">
            <v>1060701100</v>
          </cell>
          <cell r="D77">
            <v>0</v>
          </cell>
          <cell r="E77">
            <v>0</v>
          </cell>
        </row>
        <row r="78">
          <cell r="C78">
            <v>1060702100</v>
          </cell>
          <cell r="D78">
            <v>0</v>
          </cell>
          <cell r="E78">
            <v>0</v>
          </cell>
        </row>
        <row r="79">
          <cell r="C79">
            <v>1060502100</v>
          </cell>
          <cell r="D79">
            <v>0</v>
          </cell>
          <cell r="E79">
            <v>0</v>
          </cell>
        </row>
        <row r="80">
          <cell r="C80">
            <v>1060503100</v>
          </cell>
          <cell r="D80">
            <v>0</v>
          </cell>
          <cell r="E80">
            <v>0</v>
          </cell>
        </row>
        <row r="81">
          <cell r="C81">
            <v>1060507100</v>
          </cell>
          <cell r="D81">
            <v>0</v>
          </cell>
          <cell r="E81">
            <v>0</v>
          </cell>
        </row>
        <row r="82">
          <cell r="C82">
            <v>1060509100</v>
          </cell>
          <cell r="D82">
            <v>0</v>
          </cell>
          <cell r="E82">
            <v>0</v>
          </cell>
        </row>
        <row r="83">
          <cell r="C83">
            <v>1060511100</v>
          </cell>
          <cell r="D83">
            <v>0</v>
          </cell>
          <cell r="E83">
            <v>0</v>
          </cell>
        </row>
        <row r="84">
          <cell r="C84">
            <v>1060513100</v>
          </cell>
          <cell r="D84">
            <v>0</v>
          </cell>
          <cell r="E84">
            <v>0</v>
          </cell>
        </row>
        <row r="85">
          <cell r="C85">
            <v>1060514100</v>
          </cell>
          <cell r="D85">
            <v>0</v>
          </cell>
          <cell r="E85">
            <v>0</v>
          </cell>
        </row>
        <row r="86">
          <cell r="C86">
            <v>1060599100</v>
          </cell>
          <cell r="D86">
            <v>0</v>
          </cell>
          <cell r="E86">
            <v>0</v>
          </cell>
        </row>
        <row r="87">
          <cell r="C87">
            <v>1060601100</v>
          </cell>
          <cell r="D87">
            <v>0</v>
          </cell>
          <cell r="E87">
            <v>0</v>
          </cell>
        </row>
        <row r="88">
          <cell r="C88">
            <v>1069999100</v>
          </cell>
          <cell r="D88">
            <v>0</v>
          </cell>
          <cell r="E88">
            <v>0</v>
          </cell>
        </row>
        <row r="89">
          <cell r="C89">
            <v>1080102100</v>
          </cell>
          <cell r="D89">
            <v>0</v>
          </cell>
          <cell r="E89">
            <v>0</v>
          </cell>
        </row>
        <row r="90">
          <cell r="C90">
            <v>1069803000</v>
          </cell>
          <cell r="D90">
            <v>0</v>
          </cell>
          <cell r="E90">
            <v>0</v>
          </cell>
        </row>
        <row r="91">
          <cell r="C91">
            <v>2010101000</v>
          </cell>
          <cell r="D91">
            <v>0</v>
          </cell>
          <cell r="E91">
            <v>0</v>
          </cell>
        </row>
        <row r="92">
          <cell r="C92">
            <v>2040104000</v>
          </cell>
          <cell r="D92">
            <v>0</v>
          </cell>
          <cell r="E92">
            <v>0</v>
          </cell>
        </row>
        <row r="93">
          <cell r="C93">
            <v>2020101000</v>
          </cell>
          <cell r="D93">
            <v>0</v>
          </cell>
          <cell r="E93">
            <v>0</v>
          </cell>
        </row>
        <row r="94">
          <cell r="C94">
            <v>2020102000</v>
          </cell>
          <cell r="D94">
            <v>0</v>
          </cell>
          <cell r="E94">
            <v>0</v>
          </cell>
        </row>
        <row r="95">
          <cell r="C95">
            <v>2020102001</v>
          </cell>
          <cell r="D95">
            <v>0</v>
          </cell>
          <cell r="E95">
            <v>0</v>
          </cell>
        </row>
        <row r="96">
          <cell r="C96">
            <v>2020102002</v>
          </cell>
          <cell r="D96">
            <v>0</v>
          </cell>
          <cell r="E96">
            <v>0</v>
          </cell>
        </row>
        <row r="97">
          <cell r="C97">
            <v>2020102003</v>
          </cell>
          <cell r="D97">
            <v>0</v>
          </cell>
          <cell r="E97">
            <v>0</v>
          </cell>
        </row>
        <row r="98">
          <cell r="C98">
            <v>2020102004</v>
          </cell>
          <cell r="D98">
            <v>0</v>
          </cell>
          <cell r="E98">
            <v>0</v>
          </cell>
        </row>
        <row r="99">
          <cell r="C99">
            <v>2020103000</v>
          </cell>
          <cell r="D99">
            <v>0</v>
          </cell>
          <cell r="E99">
            <v>0</v>
          </cell>
        </row>
        <row r="100">
          <cell r="C100">
            <v>2020103001</v>
          </cell>
          <cell r="D100">
            <v>0</v>
          </cell>
          <cell r="E100">
            <v>0</v>
          </cell>
        </row>
        <row r="101">
          <cell r="C101">
            <v>2020103002</v>
          </cell>
          <cell r="D101">
            <v>0</v>
          </cell>
          <cell r="E101">
            <v>0</v>
          </cell>
        </row>
        <row r="102">
          <cell r="C102">
            <v>2020103003</v>
          </cell>
          <cell r="D102">
            <v>0</v>
          </cell>
          <cell r="E102">
            <v>0</v>
          </cell>
        </row>
        <row r="103">
          <cell r="C103">
            <v>2020104000</v>
          </cell>
          <cell r="D103">
            <v>0</v>
          </cell>
          <cell r="E103">
            <v>0</v>
          </cell>
        </row>
        <row r="104">
          <cell r="C104">
            <v>2020105000</v>
          </cell>
          <cell r="D104">
            <v>0</v>
          </cell>
          <cell r="E104">
            <v>0</v>
          </cell>
        </row>
        <row r="105">
          <cell r="C105">
            <v>2020106000</v>
          </cell>
          <cell r="D105">
            <v>0</v>
          </cell>
          <cell r="E105">
            <v>0</v>
          </cell>
        </row>
        <row r="106">
          <cell r="C106">
            <v>2020107000</v>
          </cell>
          <cell r="D106">
            <v>0</v>
          </cell>
          <cell r="E106">
            <v>0</v>
          </cell>
        </row>
        <row r="107">
          <cell r="C107">
            <v>2030101000</v>
          </cell>
          <cell r="D107">
            <v>0</v>
          </cell>
          <cell r="E107">
            <v>0</v>
          </cell>
        </row>
        <row r="108">
          <cell r="C108">
            <v>2030103000</v>
          </cell>
          <cell r="D108">
            <v>0</v>
          </cell>
          <cell r="E108">
            <v>0</v>
          </cell>
        </row>
        <row r="109">
          <cell r="C109">
            <v>2030105000</v>
          </cell>
          <cell r="D109">
            <v>0</v>
          </cell>
          <cell r="E109">
            <v>0</v>
          </cell>
        </row>
        <row r="110">
          <cell r="C110">
            <v>2040102000</v>
          </cell>
          <cell r="D110">
            <v>0</v>
          </cell>
          <cell r="E110">
            <v>0</v>
          </cell>
        </row>
        <row r="111">
          <cell r="C111">
            <v>2999999000</v>
          </cell>
          <cell r="D111">
            <v>0</v>
          </cell>
          <cell r="E111">
            <v>0</v>
          </cell>
        </row>
        <row r="112">
          <cell r="C112">
            <v>3010101000</v>
          </cell>
          <cell r="D112">
            <v>0</v>
          </cell>
          <cell r="E112">
            <v>0</v>
          </cell>
        </row>
        <row r="113">
          <cell r="C113">
            <v>4020106000</v>
          </cell>
          <cell r="D113">
            <v>0</v>
          </cell>
          <cell r="E113">
            <v>0</v>
          </cell>
        </row>
        <row r="114">
          <cell r="C114">
            <v>4020101099</v>
          </cell>
          <cell r="D114">
            <v>0</v>
          </cell>
          <cell r="E114">
            <v>0</v>
          </cell>
        </row>
        <row r="115">
          <cell r="C115">
            <v>4020102000</v>
          </cell>
          <cell r="D115">
            <v>0</v>
          </cell>
          <cell r="E115">
            <v>0</v>
          </cell>
        </row>
        <row r="116">
          <cell r="C116">
            <v>4020104001</v>
          </cell>
          <cell r="D116">
            <v>0</v>
          </cell>
          <cell r="E116">
            <v>0</v>
          </cell>
        </row>
        <row r="117">
          <cell r="C117">
            <v>4030101000</v>
          </cell>
          <cell r="D117">
            <v>0</v>
          </cell>
          <cell r="E117">
            <v>11000000</v>
          </cell>
        </row>
        <row r="118">
          <cell r="C118">
            <v>4030106000</v>
          </cell>
          <cell r="D118">
            <v>0</v>
          </cell>
          <cell r="E118">
            <v>0</v>
          </cell>
        </row>
        <row r="119">
          <cell r="C119">
            <v>4040201000</v>
          </cell>
          <cell r="D119">
            <v>0</v>
          </cell>
          <cell r="E119">
            <v>0</v>
          </cell>
        </row>
        <row r="120">
          <cell r="C120">
            <v>4040202000</v>
          </cell>
          <cell r="D120">
            <v>0</v>
          </cell>
          <cell r="E120">
            <v>0</v>
          </cell>
        </row>
        <row r="121">
          <cell r="C121">
            <v>4020114000</v>
          </cell>
          <cell r="D121">
            <v>0</v>
          </cell>
          <cell r="E121">
            <v>0</v>
          </cell>
        </row>
        <row r="122">
          <cell r="C122">
            <v>4020202000</v>
          </cell>
          <cell r="D122">
            <v>0</v>
          </cell>
          <cell r="E122">
            <v>0</v>
          </cell>
        </row>
        <row r="123">
          <cell r="C123">
            <v>4020205000</v>
          </cell>
          <cell r="D123">
            <v>0</v>
          </cell>
          <cell r="E123">
            <v>0</v>
          </cell>
        </row>
        <row r="124">
          <cell r="C124">
            <v>4020213000</v>
          </cell>
          <cell r="D124">
            <v>0</v>
          </cell>
          <cell r="E124">
            <v>0</v>
          </cell>
        </row>
        <row r="125">
          <cell r="C125">
            <v>4020221099</v>
          </cell>
          <cell r="D125">
            <v>0</v>
          </cell>
          <cell r="E125">
            <v>0</v>
          </cell>
        </row>
        <row r="126">
          <cell r="C126">
            <v>4050199000</v>
          </cell>
          <cell r="D126">
            <v>0</v>
          </cell>
          <cell r="E126">
            <v>0</v>
          </cell>
        </row>
        <row r="127">
          <cell r="C127">
            <v>4060999000</v>
          </cell>
          <cell r="D127">
            <v>0</v>
          </cell>
          <cell r="E127">
            <v>0</v>
          </cell>
        </row>
        <row r="128">
          <cell r="C128">
            <v>5010101001</v>
          </cell>
          <cell r="D128">
            <v>0</v>
          </cell>
          <cell r="E128">
            <v>0</v>
          </cell>
        </row>
        <row r="129">
          <cell r="C129">
            <v>5010102000</v>
          </cell>
          <cell r="D129">
            <v>0</v>
          </cell>
          <cell r="E129">
            <v>0</v>
          </cell>
        </row>
        <row r="130">
          <cell r="C130">
            <v>5010201001</v>
          </cell>
          <cell r="D130">
            <v>0</v>
          </cell>
          <cell r="E130">
            <v>0</v>
          </cell>
        </row>
        <row r="131">
          <cell r="C131">
            <v>5010210001</v>
          </cell>
          <cell r="D131">
            <v>0</v>
          </cell>
          <cell r="E131">
            <v>0</v>
          </cell>
        </row>
        <row r="132">
          <cell r="C132">
            <v>5010211002</v>
          </cell>
          <cell r="D132">
            <v>0</v>
          </cell>
          <cell r="E132">
            <v>0</v>
          </cell>
        </row>
        <row r="133">
          <cell r="C133">
            <v>5010212001</v>
          </cell>
          <cell r="D133">
            <v>0</v>
          </cell>
          <cell r="E133">
            <v>0</v>
          </cell>
        </row>
        <row r="134">
          <cell r="C134">
            <v>5010202000</v>
          </cell>
          <cell r="D134">
            <v>0</v>
          </cell>
          <cell r="E134">
            <v>0</v>
          </cell>
        </row>
        <row r="135">
          <cell r="C135">
            <v>5010203001</v>
          </cell>
          <cell r="D135">
            <v>0</v>
          </cell>
          <cell r="E135">
            <v>0</v>
          </cell>
        </row>
        <row r="136">
          <cell r="C136">
            <v>5010204001</v>
          </cell>
          <cell r="D136">
            <v>0</v>
          </cell>
          <cell r="E136">
            <v>0</v>
          </cell>
        </row>
        <row r="137">
          <cell r="C137">
            <v>5010205003</v>
          </cell>
          <cell r="D137">
            <v>0</v>
          </cell>
          <cell r="E137">
            <v>0</v>
          </cell>
        </row>
        <row r="138">
          <cell r="C138">
            <v>5010205004</v>
          </cell>
          <cell r="D138">
            <v>0</v>
          </cell>
          <cell r="E138">
            <v>0</v>
          </cell>
        </row>
        <row r="139">
          <cell r="C139">
            <v>5010206003</v>
          </cell>
          <cell r="D139">
            <v>0</v>
          </cell>
          <cell r="E139">
            <v>0</v>
          </cell>
        </row>
        <row r="140">
          <cell r="C140">
            <v>5010206004</v>
          </cell>
          <cell r="D140">
            <v>0</v>
          </cell>
          <cell r="E140">
            <v>0</v>
          </cell>
        </row>
        <row r="141">
          <cell r="C141">
            <v>5010207004</v>
          </cell>
          <cell r="D141">
            <v>0</v>
          </cell>
          <cell r="E141">
            <v>0</v>
          </cell>
        </row>
        <row r="142">
          <cell r="C142">
            <v>5010211006</v>
          </cell>
          <cell r="D142">
            <v>0</v>
          </cell>
          <cell r="E142">
            <v>0</v>
          </cell>
        </row>
        <row r="143">
          <cell r="C143">
            <v>5010208001</v>
          </cell>
          <cell r="D143">
            <v>0</v>
          </cell>
          <cell r="E143">
            <v>0</v>
          </cell>
        </row>
        <row r="144">
          <cell r="C144">
            <v>5010299011</v>
          </cell>
          <cell r="D144">
            <v>0</v>
          </cell>
          <cell r="E144">
            <v>0</v>
          </cell>
        </row>
        <row r="145">
          <cell r="C145">
            <v>5010299012</v>
          </cell>
          <cell r="D145">
            <v>0</v>
          </cell>
          <cell r="E145">
            <v>0</v>
          </cell>
        </row>
        <row r="146">
          <cell r="C146">
            <v>5010299014</v>
          </cell>
          <cell r="D146">
            <v>0</v>
          </cell>
          <cell r="E146">
            <v>0</v>
          </cell>
        </row>
        <row r="147">
          <cell r="C147">
            <v>5010299036</v>
          </cell>
          <cell r="D147">
            <v>0</v>
          </cell>
          <cell r="E147">
            <v>0</v>
          </cell>
        </row>
        <row r="148">
          <cell r="C148">
            <v>5010299038</v>
          </cell>
          <cell r="D148">
            <v>0</v>
          </cell>
          <cell r="E148">
            <v>0</v>
          </cell>
        </row>
        <row r="149">
          <cell r="C149">
            <v>5010213001</v>
          </cell>
          <cell r="D149">
            <v>0</v>
          </cell>
          <cell r="E149">
            <v>0</v>
          </cell>
        </row>
        <row r="150">
          <cell r="C150">
            <v>5010213002</v>
          </cell>
          <cell r="D150">
            <v>0</v>
          </cell>
          <cell r="E150">
            <v>0</v>
          </cell>
        </row>
        <row r="151">
          <cell r="C151">
            <v>5010215001</v>
          </cell>
          <cell r="D151">
            <v>0</v>
          </cell>
          <cell r="E151">
            <v>0</v>
          </cell>
        </row>
        <row r="152">
          <cell r="C152">
            <v>5010214001</v>
          </cell>
          <cell r="D152">
            <v>0</v>
          </cell>
          <cell r="E152">
            <v>0</v>
          </cell>
        </row>
        <row r="153">
          <cell r="C153">
            <v>5010301000</v>
          </cell>
          <cell r="D153">
            <v>0</v>
          </cell>
          <cell r="E153">
            <v>0</v>
          </cell>
        </row>
        <row r="154">
          <cell r="C154">
            <v>5010302001</v>
          </cell>
          <cell r="D154">
            <v>0</v>
          </cell>
          <cell r="E154">
            <v>0</v>
          </cell>
        </row>
        <row r="155">
          <cell r="C155">
            <v>5010303001</v>
          </cell>
          <cell r="D155">
            <v>0</v>
          </cell>
          <cell r="E155">
            <v>0</v>
          </cell>
        </row>
        <row r="156">
          <cell r="C156">
            <v>5010304001</v>
          </cell>
          <cell r="D156">
            <v>0</v>
          </cell>
          <cell r="E156">
            <v>0</v>
          </cell>
        </row>
        <row r="157">
          <cell r="C157">
            <v>5010401001</v>
          </cell>
          <cell r="D157">
            <v>0</v>
          </cell>
          <cell r="E157">
            <v>0</v>
          </cell>
        </row>
        <row r="158">
          <cell r="C158">
            <v>5010402001</v>
          </cell>
          <cell r="D158">
            <v>0</v>
          </cell>
          <cell r="E158">
            <v>0</v>
          </cell>
        </row>
        <row r="159">
          <cell r="C159">
            <v>5010403001</v>
          </cell>
          <cell r="D159">
            <v>0</v>
          </cell>
          <cell r="E159">
            <v>0</v>
          </cell>
        </row>
        <row r="160">
          <cell r="C160">
            <v>5010499015</v>
          </cell>
          <cell r="D160">
            <v>0</v>
          </cell>
          <cell r="E160">
            <v>0</v>
          </cell>
        </row>
        <row r="161">
          <cell r="C161">
            <v>5010499010</v>
          </cell>
          <cell r="D161">
            <v>0</v>
          </cell>
          <cell r="E161">
            <v>0</v>
          </cell>
        </row>
        <row r="162">
          <cell r="C162">
            <v>5010499099</v>
          </cell>
          <cell r="D162">
            <v>0</v>
          </cell>
          <cell r="E162">
            <v>0</v>
          </cell>
        </row>
        <row r="163">
          <cell r="C163">
            <v>5020101000</v>
          </cell>
          <cell r="D163">
            <v>0</v>
          </cell>
          <cell r="E163">
            <v>0</v>
          </cell>
        </row>
        <row r="164">
          <cell r="C164">
            <v>5020201002</v>
          </cell>
          <cell r="D164">
            <v>0</v>
          </cell>
          <cell r="E164">
            <v>0</v>
          </cell>
        </row>
        <row r="165">
          <cell r="C165">
            <v>5020202000</v>
          </cell>
          <cell r="D165">
            <v>0</v>
          </cell>
          <cell r="E165">
            <v>0</v>
          </cell>
        </row>
        <row r="166">
          <cell r="C166">
            <v>5020301001</v>
          </cell>
          <cell r="D166">
            <v>0</v>
          </cell>
          <cell r="E166">
            <v>0</v>
          </cell>
        </row>
        <row r="167">
          <cell r="C167">
            <v>5020301002</v>
          </cell>
          <cell r="D167">
            <v>0</v>
          </cell>
          <cell r="E167">
            <v>0</v>
          </cell>
        </row>
        <row r="168">
          <cell r="C168">
            <v>5020302000</v>
          </cell>
          <cell r="D168">
            <v>0</v>
          </cell>
          <cell r="E168">
            <v>0</v>
          </cell>
        </row>
        <row r="169">
          <cell r="C169">
            <v>5020305000</v>
          </cell>
          <cell r="D169">
            <v>0</v>
          </cell>
          <cell r="E169">
            <v>0</v>
          </cell>
        </row>
        <row r="170">
          <cell r="C170">
            <v>5020306000</v>
          </cell>
          <cell r="D170">
            <v>0</v>
          </cell>
          <cell r="E170">
            <v>0</v>
          </cell>
        </row>
        <row r="171">
          <cell r="C171">
            <v>5020307000</v>
          </cell>
          <cell r="D171">
            <v>0</v>
          </cell>
          <cell r="E171">
            <v>0</v>
          </cell>
        </row>
        <row r="172">
          <cell r="C172">
            <v>5020308000</v>
          </cell>
          <cell r="D172">
            <v>0</v>
          </cell>
          <cell r="E172">
            <v>0</v>
          </cell>
        </row>
        <row r="173">
          <cell r="C173">
            <v>5020309000</v>
          </cell>
          <cell r="D173">
            <v>0</v>
          </cell>
          <cell r="E173">
            <v>0</v>
          </cell>
        </row>
        <row r="174">
          <cell r="C174">
            <v>5020399000</v>
          </cell>
          <cell r="D174">
            <v>0</v>
          </cell>
          <cell r="E174">
            <v>0</v>
          </cell>
        </row>
        <row r="175">
          <cell r="C175">
            <v>5020321002</v>
          </cell>
          <cell r="D175">
            <v>0</v>
          </cell>
          <cell r="E175">
            <v>0</v>
          </cell>
        </row>
        <row r="176">
          <cell r="C176">
            <v>5020321003</v>
          </cell>
          <cell r="D176">
            <v>0</v>
          </cell>
          <cell r="E176">
            <v>0</v>
          </cell>
        </row>
        <row r="177">
          <cell r="C177">
            <v>5020321001</v>
          </cell>
          <cell r="D177">
            <v>0</v>
          </cell>
          <cell r="E177">
            <v>0</v>
          </cell>
        </row>
        <row r="178">
          <cell r="C178">
            <v>5020321010</v>
          </cell>
          <cell r="D178">
            <v>0</v>
          </cell>
          <cell r="E178">
            <v>0</v>
          </cell>
        </row>
        <row r="179">
          <cell r="C179">
            <v>5020321099</v>
          </cell>
          <cell r="D179">
            <v>0</v>
          </cell>
          <cell r="E179">
            <v>0</v>
          </cell>
        </row>
        <row r="180">
          <cell r="C180">
            <v>5020322001</v>
          </cell>
          <cell r="D180">
            <v>0</v>
          </cell>
          <cell r="E180">
            <v>0</v>
          </cell>
        </row>
        <row r="181">
          <cell r="C181">
            <v>5020401000</v>
          </cell>
          <cell r="D181">
            <v>0</v>
          </cell>
          <cell r="E181">
            <v>0</v>
          </cell>
        </row>
        <row r="182">
          <cell r="C182">
            <v>5020402000</v>
          </cell>
          <cell r="D182">
            <v>0</v>
          </cell>
          <cell r="E182">
            <v>0</v>
          </cell>
        </row>
        <row r="183">
          <cell r="C183">
            <v>5020501000</v>
          </cell>
          <cell r="D183">
            <v>0</v>
          </cell>
          <cell r="E183">
            <v>0</v>
          </cell>
        </row>
        <row r="184">
          <cell r="C184">
            <v>5020502002</v>
          </cell>
          <cell r="D184">
            <v>0</v>
          </cell>
          <cell r="E184">
            <v>0</v>
          </cell>
        </row>
        <row r="185">
          <cell r="C185">
            <v>5020502001</v>
          </cell>
          <cell r="D185">
            <v>0</v>
          </cell>
          <cell r="E185">
            <v>0</v>
          </cell>
        </row>
        <row r="186">
          <cell r="C186">
            <v>5020503000</v>
          </cell>
          <cell r="D186">
            <v>0</v>
          </cell>
          <cell r="E186">
            <v>0</v>
          </cell>
        </row>
        <row r="187">
          <cell r="C187">
            <v>5020504000</v>
          </cell>
          <cell r="D187">
            <v>0</v>
          </cell>
          <cell r="E187">
            <v>0</v>
          </cell>
        </row>
        <row r="188">
          <cell r="C188">
            <v>5029906000</v>
          </cell>
          <cell r="D188">
            <v>0</v>
          </cell>
          <cell r="E188">
            <v>0</v>
          </cell>
        </row>
        <row r="189">
          <cell r="C189">
            <v>5020601001</v>
          </cell>
          <cell r="D189">
            <v>0</v>
          </cell>
          <cell r="E189">
            <v>0</v>
          </cell>
        </row>
        <row r="190">
          <cell r="C190">
            <v>5020901002</v>
          </cell>
          <cell r="D190">
            <v>0</v>
          </cell>
          <cell r="E190">
            <v>0</v>
          </cell>
        </row>
        <row r="191">
          <cell r="C191">
            <v>5020602000</v>
          </cell>
          <cell r="D191">
            <v>0</v>
          </cell>
          <cell r="E191">
            <v>0</v>
          </cell>
        </row>
        <row r="192">
          <cell r="C192">
            <v>5029901000</v>
          </cell>
          <cell r="D192">
            <v>0</v>
          </cell>
          <cell r="E192">
            <v>0</v>
          </cell>
        </row>
        <row r="193">
          <cell r="C193">
            <v>5029902000</v>
          </cell>
          <cell r="D193">
            <v>0</v>
          </cell>
          <cell r="E193">
            <v>0</v>
          </cell>
        </row>
        <row r="194">
          <cell r="C194">
            <v>5029903000</v>
          </cell>
          <cell r="D194">
            <v>0</v>
          </cell>
          <cell r="E194">
            <v>0</v>
          </cell>
        </row>
        <row r="195">
          <cell r="C195">
            <v>5029904000</v>
          </cell>
          <cell r="D195">
            <v>0</v>
          </cell>
          <cell r="E195">
            <v>0</v>
          </cell>
        </row>
        <row r="196">
          <cell r="C196">
            <v>5029905001</v>
          </cell>
          <cell r="D196">
            <v>0</v>
          </cell>
          <cell r="E196">
            <v>0</v>
          </cell>
        </row>
        <row r="197">
          <cell r="C197">
            <v>5029905003</v>
          </cell>
          <cell r="D197">
            <v>0</v>
          </cell>
          <cell r="E197">
            <v>0</v>
          </cell>
        </row>
        <row r="198">
          <cell r="C198">
            <v>5029905004</v>
          </cell>
          <cell r="D198">
            <v>0</v>
          </cell>
          <cell r="E198">
            <v>0</v>
          </cell>
        </row>
        <row r="199">
          <cell r="C199">
            <v>5029905005</v>
          </cell>
          <cell r="D199">
            <v>0</v>
          </cell>
          <cell r="E199">
            <v>0</v>
          </cell>
        </row>
        <row r="200">
          <cell r="C200">
            <v>5029905006</v>
          </cell>
          <cell r="D200">
            <v>0</v>
          </cell>
          <cell r="E200">
            <v>0</v>
          </cell>
        </row>
        <row r="201">
          <cell r="C201">
            <v>5029907000</v>
          </cell>
          <cell r="D201">
            <v>0</v>
          </cell>
          <cell r="E201">
            <v>0</v>
          </cell>
        </row>
        <row r="202">
          <cell r="C202">
            <v>5021101000</v>
          </cell>
          <cell r="D202">
            <v>0</v>
          </cell>
          <cell r="E202">
            <v>0</v>
          </cell>
        </row>
        <row r="203">
          <cell r="C203">
            <v>5021102000</v>
          </cell>
          <cell r="D203">
            <v>0</v>
          </cell>
          <cell r="E203">
            <v>0</v>
          </cell>
        </row>
        <row r="204">
          <cell r="C204">
            <v>5021103002</v>
          </cell>
          <cell r="D204">
            <v>0</v>
          </cell>
          <cell r="E204">
            <v>0</v>
          </cell>
        </row>
        <row r="205">
          <cell r="C205">
            <v>5021202000</v>
          </cell>
          <cell r="D205">
            <v>0</v>
          </cell>
          <cell r="E205">
            <v>0</v>
          </cell>
        </row>
        <row r="206">
          <cell r="C206">
            <v>5021203000</v>
          </cell>
          <cell r="D206">
            <v>0</v>
          </cell>
          <cell r="E206">
            <v>0</v>
          </cell>
        </row>
        <row r="207">
          <cell r="C207">
            <v>5021199000</v>
          </cell>
          <cell r="D207">
            <v>0</v>
          </cell>
          <cell r="E207">
            <v>0</v>
          </cell>
        </row>
        <row r="208">
          <cell r="C208">
            <v>5021299000</v>
          </cell>
          <cell r="D208">
            <v>0</v>
          </cell>
          <cell r="E208">
            <v>0</v>
          </cell>
        </row>
        <row r="209">
          <cell r="C209">
            <v>5021304001</v>
          </cell>
          <cell r="D209">
            <v>0</v>
          </cell>
          <cell r="E209">
            <v>0</v>
          </cell>
        </row>
        <row r="210">
          <cell r="C210">
            <v>5021304006</v>
          </cell>
          <cell r="D210">
            <v>0</v>
          </cell>
          <cell r="E210">
            <v>0</v>
          </cell>
        </row>
        <row r="211">
          <cell r="C211">
            <v>5021304099</v>
          </cell>
          <cell r="D211">
            <v>0</v>
          </cell>
          <cell r="E211">
            <v>0</v>
          </cell>
        </row>
        <row r="212">
          <cell r="C212">
            <v>5021309000</v>
          </cell>
          <cell r="D212">
            <v>0</v>
          </cell>
          <cell r="E212">
            <v>0</v>
          </cell>
        </row>
        <row r="213">
          <cell r="C213">
            <v>5021307000</v>
          </cell>
          <cell r="D213">
            <v>0</v>
          </cell>
          <cell r="E213">
            <v>0</v>
          </cell>
        </row>
        <row r="214">
          <cell r="C214">
            <v>5021305002</v>
          </cell>
          <cell r="D214">
            <v>0</v>
          </cell>
          <cell r="E214">
            <v>0</v>
          </cell>
        </row>
        <row r="215">
          <cell r="C215">
            <v>5021305003</v>
          </cell>
          <cell r="D215">
            <v>0</v>
          </cell>
          <cell r="E215">
            <v>0</v>
          </cell>
        </row>
        <row r="216">
          <cell r="C216">
            <v>5021305007</v>
          </cell>
          <cell r="D216">
            <v>0</v>
          </cell>
          <cell r="E216">
            <v>0</v>
          </cell>
        </row>
        <row r="217">
          <cell r="C217">
            <v>5021305099</v>
          </cell>
          <cell r="D217">
            <v>0</v>
          </cell>
          <cell r="E217">
            <v>0</v>
          </cell>
        </row>
        <row r="218">
          <cell r="C218">
            <v>5021306001</v>
          </cell>
          <cell r="D218">
            <v>0</v>
          </cell>
          <cell r="E218">
            <v>0</v>
          </cell>
        </row>
        <row r="219">
          <cell r="C219">
            <v>5021399099</v>
          </cell>
          <cell r="D219">
            <v>0</v>
          </cell>
          <cell r="E219">
            <v>0</v>
          </cell>
        </row>
        <row r="220">
          <cell r="C220">
            <v>5029908000</v>
          </cell>
          <cell r="D220">
            <v>0</v>
          </cell>
          <cell r="E220">
            <v>0</v>
          </cell>
        </row>
        <row r="221">
          <cell r="C221">
            <v>5021402000</v>
          </cell>
          <cell r="D221">
            <v>0</v>
          </cell>
          <cell r="E221">
            <v>0</v>
          </cell>
        </row>
        <row r="222">
          <cell r="C222">
            <v>5021403000</v>
          </cell>
          <cell r="D222">
            <v>0</v>
          </cell>
          <cell r="E222">
            <v>0</v>
          </cell>
        </row>
        <row r="223">
          <cell r="C223">
            <v>5021405000</v>
          </cell>
          <cell r="D223">
            <v>0</v>
          </cell>
          <cell r="E223">
            <v>0</v>
          </cell>
        </row>
        <row r="224">
          <cell r="C224">
            <v>5021499000</v>
          </cell>
          <cell r="D224">
            <v>0</v>
          </cell>
          <cell r="E224">
            <v>0</v>
          </cell>
        </row>
        <row r="225">
          <cell r="C225">
            <v>5030104000</v>
          </cell>
          <cell r="D225">
            <v>0</v>
          </cell>
          <cell r="E225">
            <v>0</v>
          </cell>
        </row>
        <row r="226">
          <cell r="C226">
            <v>5021003000</v>
          </cell>
          <cell r="D226">
            <v>0</v>
          </cell>
          <cell r="E226">
            <v>0</v>
          </cell>
        </row>
        <row r="227">
          <cell r="C227">
            <v>5021502000</v>
          </cell>
          <cell r="D227">
            <v>0</v>
          </cell>
          <cell r="E227">
            <v>0</v>
          </cell>
        </row>
        <row r="228">
          <cell r="C228">
            <v>5021503000</v>
          </cell>
          <cell r="D228">
            <v>0</v>
          </cell>
          <cell r="E228">
            <v>0</v>
          </cell>
        </row>
        <row r="229">
          <cell r="C229">
            <v>5021601000</v>
          </cell>
          <cell r="D229">
            <v>0</v>
          </cell>
          <cell r="E229">
            <v>0</v>
          </cell>
        </row>
        <row r="230">
          <cell r="C230">
            <v>5050201000</v>
          </cell>
          <cell r="D230">
            <v>0</v>
          </cell>
          <cell r="E230">
            <v>0</v>
          </cell>
        </row>
        <row r="231">
          <cell r="C231">
            <v>5050102003</v>
          </cell>
          <cell r="D231">
            <v>0</v>
          </cell>
          <cell r="E231">
            <v>0</v>
          </cell>
        </row>
        <row r="232">
          <cell r="C232">
            <v>5050104001</v>
          </cell>
          <cell r="D232">
            <v>0</v>
          </cell>
          <cell r="E232">
            <v>0</v>
          </cell>
        </row>
        <row r="233">
          <cell r="C233">
            <v>5050104099</v>
          </cell>
          <cell r="D233">
            <v>0</v>
          </cell>
          <cell r="E233">
            <v>0</v>
          </cell>
        </row>
        <row r="234">
          <cell r="C234">
            <v>5050107001</v>
          </cell>
          <cell r="D234">
            <v>0</v>
          </cell>
          <cell r="E234">
            <v>0</v>
          </cell>
        </row>
        <row r="235">
          <cell r="C235">
            <v>5050107002</v>
          </cell>
          <cell r="D235">
            <v>0</v>
          </cell>
          <cell r="E235">
            <v>0</v>
          </cell>
        </row>
        <row r="236">
          <cell r="C236">
            <v>5050105002</v>
          </cell>
          <cell r="D236">
            <v>0</v>
          </cell>
          <cell r="E236">
            <v>0</v>
          </cell>
        </row>
        <row r="237">
          <cell r="C237">
            <v>5050105003</v>
          </cell>
          <cell r="D237">
            <v>0</v>
          </cell>
          <cell r="E237">
            <v>0</v>
          </cell>
        </row>
        <row r="238">
          <cell r="C238">
            <v>5050105007</v>
          </cell>
          <cell r="D238">
            <v>0</v>
          </cell>
          <cell r="E238">
            <v>0</v>
          </cell>
        </row>
        <row r="239">
          <cell r="C239">
            <v>5050105009</v>
          </cell>
          <cell r="D239">
            <v>0</v>
          </cell>
          <cell r="E239">
            <v>0</v>
          </cell>
        </row>
        <row r="240">
          <cell r="C240">
            <v>5050105011</v>
          </cell>
          <cell r="D240">
            <v>0</v>
          </cell>
          <cell r="E240">
            <v>0</v>
          </cell>
        </row>
        <row r="241">
          <cell r="C241">
            <v>5050105013</v>
          </cell>
          <cell r="D241">
            <v>0</v>
          </cell>
          <cell r="E241">
            <v>0</v>
          </cell>
        </row>
        <row r="242">
          <cell r="C242">
            <v>5050105014</v>
          </cell>
          <cell r="D242">
            <v>0</v>
          </cell>
          <cell r="E242">
            <v>0</v>
          </cell>
        </row>
        <row r="243">
          <cell r="C243">
            <v>5050105099</v>
          </cell>
          <cell r="D243">
            <v>0</v>
          </cell>
          <cell r="E243">
            <v>0</v>
          </cell>
        </row>
        <row r="244">
          <cell r="C244">
            <v>5050106001</v>
          </cell>
          <cell r="D244">
            <v>0</v>
          </cell>
          <cell r="E244">
            <v>0</v>
          </cell>
        </row>
        <row r="245">
          <cell r="C245">
            <v>5050199099</v>
          </cell>
          <cell r="D245">
            <v>0</v>
          </cell>
          <cell r="E245">
            <v>0</v>
          </cell>
        </row>
        <row r="246">
          <cell r="C246">
            <v>5029999099</v>
          </cell>
          <cell r="D246">
            <v>0</v>
          </cell>
          <cell r="E246">
            <v>0</v>
          </cell>
        </row>
        <row r="247">
          <cell r="C247">
            <v>5050409000</v>
          </cell>
          <cell r="D247">
            <v>0</v>
          </cell>
          <cell r="E247">
            <v>0</v>
          </cell>
        </row>
        <row r="248">
          <cell r="C248">
            <v>5050499000</v>
          </cell>
          <cell r="D248">
            <v>0</v>
          </cell>
          <cell r="E248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</row>
        <row r="13">
          <cell r="C13">
            <v>1990103000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/>
        </row>
        <row r="14">
          <cell r="C14">
            <v>1010102000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/>
        </row>
        <row r="15">
          <cell r="C15">
            <v>1010404000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/>
        </row>
        <row r="16">
          <cell r="C16">
            <v>1010405000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</row>
        <row r="18">
          <cell r="C18">
            <v>1010202024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</row>
        <row r="22">
          <cell r="C22">
            <v>1039902000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</row>
        <row r="24">
          <cell r="C24">
            <v>1010401000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/>
        </row>
        <row r="25">
          <cell r="C25">
            <v>1010403000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/>
        </row>
        <row r="28">
          <cell r="C28">
            <v>1010408000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/>
        </row>
        <row r="29">
          <cell r="C29">
            <v>1010409000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/>
          <cell r="AA29">
            <v>0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</row>
        <row r="32">
          <cell r="C32">
            <v>1030303000</v>
          </cell>
          <cell r="D32">
            <v>19282000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19282000</v>
          </cell>
          <cell r="Y32">
            <v>0</v>
          </cell>
          <cell r="Z32">
            <v>19282000</v>
          </cell>
          <cell r="AA32"/>
        </row>
        <row r="33">
          <cell r="C33">
            <v>1039903000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</row>
        <row r="35">
          <cell r="C35">
            <v>1990104000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</row>
        <row r="37">
          <cell r="C37">
            <v>1040299000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/>
        </row>
        <row r="38">
          <cell r="C38">
            <v>1040202000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/>
        </row>
        <row r="39">
          <cell r="C39">
            <v>1040204000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/>
        </row>
        <row r="40">
          <cell r="C40">
            <v>1040401000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/>
        </row>
        <row r="41">
          <cell r="C41">
            <v>1040405000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/>
        </row>
        <row r="42">
          <cell r="C42">
            <v>1040406000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/>
        </row>
        <row r="43">
          <cell r="C43">
            <v>1040407000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/>
        </row>
        <row r="44">
          <cell r="C44">
            <v>1040408000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/>
        </row>
        <row r="45">
          <cell r="C45">
            <v>1040499000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</row>
        <row r="58">
          <cell r="C58">
            <v>1060101000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/>
        </row>
        <row r="59">
          <cell r="C59">
            <v>1060299000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/>
        </row>
        <row r="60">
          <cell r="C60">
            <v>1060401000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/>
        </row>
        <row r="61">
          <cell r="C61">
            <v>1060499000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</row>
        <row r="63">
          <cell r="C63">
            <v>1060701000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</row>
        <row r="65">
          <cell r="C65">
            <v>1060803000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</row>
        <row r="66">
          <cell r="C66">
            <v>1060502000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</row>
        <row r="67">
          <cell r="C67">
            <v>1060503000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</row>
        <row r="68">
          <cell r="C68">
            <v>1060507000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</row>
        <row r="71">
          <cell r="C71">
            <v>1060513000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</row>
        <row r="72">
          <cell r="C72">
            <v>1060514000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</row>
        <row r="73">
          <cell r="C73">
            <v>1060599000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</row>
        <row r="74">
          <cell r="C74">
            <v>1060601000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/>
        </row>
        <row r="77">
          <cell r="C77">
            <v>1990201000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/>
        </row>
        <row r="78">
          <cell r="C78">
            <v>1990202000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/>
        </row>
        <row r="79">
          <cell r="C79">
            <v>1990205000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/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</row>
        <row r="81">
          <cell r="C81">
            <v>1060299100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/>
          <cell r="AA81">
            <v>0</v>
          </cell>
        </row>
        <row r="82">
          <cell r="C82">
            <v>1060401100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/>
          <cell r="AA82">
            <v>0</v>
          </cell>
        </row>
        <row r="83">
          <cell r="C83">
            <v>1060499100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/>
          <cell r="AA83">
            <v>0</v>
          </cell>
        </row>
        <row r="84">
          <cell r="C84">
            <v>1060701100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/>
          <cell r="AA84">
            <v>0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</row>
        <row r="86">
          <cell r="C86">
            <v>1060502100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</row>
        <row r="87">
          <cell r="C87">
            <v>1060503100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/>
          <cell r="AA87">
            <v>0</v>
          </cell>
        </row>
        <row r="88">
          <cell r="C88">
            <v>1060803100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/>
          <cell r="AA88">
            <v>0</v>
          </cell>
        </row>
        <row r="89">
          <cell r="C89">
            <v>1060507100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/>
          <cell r="AA89">
            <v>0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</row>
        <row r="92">
          <cell r="C92">
            <v>1060513100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</row>
        <row r="93">
          <cell r="C93">
            <v>1060514100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/>
          <cell r="AA93">
            <v>0</v>
          </cell>
        </row>
        <row r="94">
          <cell r="C94">
            <v>1060599100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/>
          <cell r="AA94">
            <v>0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</row>
        <row r="96">
          <cell r="C96">
            <v>1060601100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</row>
        <row r="99">
          <cell r="C99">
            <v>1069803001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/>
        </row>
        <row r="100">
          <cell r="C100">
            <v>2010101000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/>
          <cell r="AA100">
            <v>0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</row>
        <row r="102">
          <cell r="C102">
            <v>2040104000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/>
          <cell r="AA102">
            <v>0</v>
          </cell>
        </row>
        <row r="103">
          <cell r="C103">
            <v>2020101000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/>
          <cell r="AA103">
            <v>0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</row>
        <row r="105">
          <cell r="C105">
            <v>2020102001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</row>
        <row r="106">
          <cell r="C106">
            <v>2020102002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/>
          <cell r="AA106">
            <v>0</v>
          </cell>
        </row>
        <row r="107">
          <cell r="C107">
            <v>2020102003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</row>
        <row r="108">
          <cell r="C108">
            <v>2020102004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/>
          <cell r="AA108">
            <v>0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</row>
        <row r="110">
          <cell r="C110">
            <v>2020103001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</row>
        <row r="111">
          <cell r="C111">
            <v>2020103002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/>
          <cell r="AA111">
            <v>0</v>
          </cell>
        </row>
        <row r="112">
          <cell r="C112">
            <v>2020103003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/>
          <cell r="AA112">
            <v>0</v>
          </cell>
        </row>
        <row r="113">
          <cell r="C113">
            <v>2020104000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/>
          <cell r="AA113">
            <v>0</v>
          </cell>
        </row>
        <row r="114">
          <cell r="C114">
            <v>2020105000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/>
          <cell r="AA114">
            <v>0</v>
          </cell>
        </row>
        <row r="115">
          <cell r="C115">
            <v>2020106000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/>
          <cell r="AA115">
            <v>0</v>
          </cell>
        </row>
        <row r="116">
          <cell r="C116">
            <v>2020107000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/>
          <cell r="AA116">
            <v>0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</row>
        <row r="122">
          <cell r="C122">
            <v>2999999000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</row>
        <row r="123">
          <cell r="C123">
            <v>3010101000</v>
          </cell>
          <cell r="D123">
            <v>0</v>
          </cell>
          <cell r="E123">
            <v>11000000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11000000</v>
          </cell>
          <cell r="Z123"/>
          <cell r="AA123">
            <v>11000000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/>
          <cell r="AA124">
            <v>0</v>
          </cell>
        </row>
        <row r="125">
          <cell r="C125">
            <v>4020101099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/>
          <cell r="AA125">
            <v>0</v>
          </cell>
        </row>
        <row r="126">
          <cell r="C126">
            <v>4020102000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/>
          <cell r="AA126">
            <v>0</v>
          </cell>
        </row>
        <row r="127">
          <cell r="C127">
            <v>4020104001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/>
          <cell r="AA127">
            <v>0</v>
          </cell>
        </row>
        <row r="128">
          <cell r="C128">
            <v>4030101000</v>
          </cell>
          <cell r="D128">
            <v>0</v>
          </cell>
          <cell r="E128">
            <v>8282000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8282000</v>
          </cell>
          <cell r="Z128"/>
          <cell r="AA128">
            <v>8282000</v>
          </cell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</row>
        <row r="130">
          <cell r="C130">
            <v>4030106000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/>
          <cell r="AA130">
            <v>0</v>
          </cell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</row>
        <row r="141">
          <cell r="C141">
            <v>5010101001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/>
        </row>
        <row r="142">
          <cell r="C142">
            <v>5010102000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/>
        </row>
        <row r="143">
          <cell r="C143">
            <v>5010201001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</row>
        <row r="147">
          <cell r="C147">
            <v>5010202000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</row>
        <row r="148">
          <cell r="C148">
            <v>5010203001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</row>
        <row r="160">
          <cell r="C160">
            <v>5010216001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</row>
        <row r="166">
          <cell r="C166">
            <v>5010301000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/>
        </row>
        <row r="167">
          <cell r="C167">
            <v>5010302001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/>
        </row>
        <row r="168">
          <cell r="C168">
            <v>5010303001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/>
        </row>
        <row r="169">
          <cell r="C169">
            <v>5010304001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</row>
        <row r="172">
          <cell r="C172">
            <v>5010403001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</row>
        <row r="177">
          <cell r="C177">
            <v>5020101000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/>
        </row>
        <row r="178">
          <cell r="C178">
            <v>5020201002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</row>
        <row r="180">
          <cell r="C180">
            <v>5020301001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/>
        </row>
        <row r="181">
          <cell r="C181">
            <v>5020301002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</row>
        <row r="183">
          <cell r="C183">
            <v>5020305000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</row>
        <row r="184">
          <cell r="C184">
            <v>5020306000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/>
        </row>
        <row r="185">
          <cell r="C185">
            <v>5020307000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/>
        </row>
        <row r="186">
          <cell r="C186">
            <v>5020308000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/>
        </row>
        <row r="187">
          <cell r="C187">
            <v>5020309000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/>
        </row>
        <row r="188">
          <cell r="C188">
            <v>5020399000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/>
        </row>
        <row r="189">
          <cell r="C189">
            <v>5020321002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/>
        </row>
        <row r="190">
          <cell r="C190">
            <v>5020321013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</row>
        <row r="191">
          <cell r="C191">
            <v>5020321003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</row>
        <row r="192">
          <cell r="C192">
            <v>5020321007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</row>
        <row r="193">
          <cell r="C193">
            <v>5020321001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/>
        </row>
        <row r="194">
          <cell r="C194">
            <v>5020321010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/>
        </row>
        <row r="195">
          <cell r="C195">
            <v>5020321099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/>
        </row>
        <row r="196">
          <cell r="C196">
            <v>5020322001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/>
        </row>
        <row r="197">
          <cell r="C197">
            <v>5020401000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/>
        </row>
        <row r="198">
          <cell r="C198">
            <v>5020402000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/>
        </row>
        <row r="199">
          <cell r="C199">
            <v>5020501000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/>
        </row>
        <row r="200">
          <cell r="C200">
            <v>5020502002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/>
        </row>
        <row r="201">
          <cell r="C201">
            <v>5020502001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/>
        </row>
        <row r="202">
          <cell r="C202">
            <v>5020503000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/>
        </row>
        <row r="203">
          <cell r="C203">
            <v>5020504000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/>
        </row>
        <row r="204">
          <cell r="C204">
            <v>5029906000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/>
        </row>
        <row r="205">
          <cell r="C205">
            <v>5020601001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</row>
        <row r="206">
          <cell r="C206">
            <v>5020901002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</row>
        <row r="207">
          <cell r="C207">
            <v>5020602000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</row>
        <row r="208">
          <cell r="C208">
            <v>5029901000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</row>
        <row r="209">
          <cell r="C209">
            <v>5029902000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/>
        </row>
        <row r="210">
          <cell r="C210">
            <v>5029903000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/>
        </row>
        <row r="211">
          <cell r="C211">
            <v>5029904000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/>
        </row>
        <row r="212">
          <cell r="C212">
            <v>5029905001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</row>
        <row r="213">
          <cell r="C213">
            <v>5029905003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/>
        </row>
        <row r="214">
          <cell r="C214">
            <v>5029905004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/>
        </row>
        <row r="215">
          <cell r="C215">
            <v>5029905005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</row>
        <row r="216">
          <cell r="C216">
            <v>5029905006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</row>
        <row r="217">
          <cell r="C217">
            <v>5029905008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</row>
        <row r="218">
          <cell r="C218">
            <v>5029907000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</row>
        <row r="219">
          <cell r="C219">
            <v>5029907001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</row>
        <row r="220">
          <cell r="C220">
            <v>5021101000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</row>
        <row r="221">
          <cell r="C221">
            <v>5021102000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</row>
        <row r="222">
          <cell r="C222">
            <v>5021103002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</row>
        <row r="223">
          <cell r="C223">
            <v>5021202000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</row>
        <row r="224">
          <cell r="C224">
            <v>5021203000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</row>
        <row r="225">
          <cell r="C225">
            <v>5021199000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/>
        </row>
        <row r="226">
          <cell r="C226">
            <v>5021299000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/>
        </row>
        <row r="227">
          <cell r="C227">
            <v>5021304001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</row>
        <row r="228">
          <cell r="C228">
            <v>5021304006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</row>
        <row r="229">
          <cell r="C229">
            <v>5021304099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</row>
        <row r="230">
          <cell r="C230">
            <v>5021309000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</row>
        <row r="231">
          <cell r="C231">
            <v>5021307000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</row>
        <row r="232">
          <cell r="C232">
            <v>5021305001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</row>
        <row r="233">
          <cell r="C233">
            <v>5021305002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</row>
        <row r="234">
          <cell r="C234">
            <v>5021305003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</row>
        <row r="235">
          <cell r="C235">
            <v>5021305007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</row>
        <row r="236">
          <cell r="C236">
            <v>5021305099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</row>
        <row r="237">
          <cell r="C237">
            <v>5021306001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</row>
        <row r="238">
          <cell r="C238">
            <v>5021399099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/>
        </row>
        <row r="239">
          <cell r="C239">
            <v>5029908000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</row>
        <row r="240">
          <cell r="C240">
            <v>5021402000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</row>
        <row r="241">
          <cell r="C241">
            <v>5021403000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</row>
        <row r="242">
          <cell r="C242">
            <v>5021405000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</row>
        <row r="243">
          <cell r="C243">
            <v>5021499000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</row>
        <row r="244">
          <cell r="C244">
            <v>5021407000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</row>
        <row r="245">
          <cell r="C245">
            <v>5030104000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/>
        </row>
        <row r="246">
          <cell r="C246">
            <v>5021003000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</row>
        <row r="247">
          <cell r="C247">
            <v>5021502000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</row>
        <row r="248">
          <cell r="C248">
            <v>5021503000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/>
        </row>
        <row r="249">
          <cell r="C249">
            <v>5021601000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/>
        </row>
        <row r="250">
          <cell r="C250">
            <v>5050201000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/>
        </row>
        <row r="251">
          <cell r="C251">
            <v>5050102003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</row>
        <row r="252">
          <cell r="C252">
            <v>5050108002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/>
        </row>
        <row r="253">
          <cell r="C253">
            <v>5050104001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/>
        </row>
        <row r="254">
          <cell r="C254">
            <v>5050104099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/>
        </row>
        <row r="255">
          <cell r="C255">
            <v>5050107001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/>
        </row>
        <row r="256">
          <cell r="C256">
            <v>5050107002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/>
        </row>
        <row r="257">
          <cell r="C257">
            <v>5050105002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</row>
        <row r="258">
          <cell r="C258">
            <v>5050105003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/>
        </row>
        <row r="259">
          <cell r="C259">
            <v>5050105007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</row>
        <row r="260">
          <cell r="C260">
            <v>5050105009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/>
        </row>
        <row r="261">
          <cell r="C261">
            <v>5050105011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</row>
        <row r="262">
          <cell r="C262">
            <v>5050105013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</row>
        <row r="263">
          <cell r="C263">
            <v>5050105014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</row>
        <row r="264">
          <cell r="C264">
            <v>5050105099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</row>
        <row r="265">
          <cell r="C265">
            <v>5050106001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</row>
        <row r="266">
          <cell r="C266">
            <v>5050199099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/>
        </row>
        <row r="267">
          <cell r="C267">
            <v>5029999099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</row>
        <row r="268">
          <cell r="C268">
            <v>5050409000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/>
        </row>
        <row r="269">
          <cell r="C269">
            <v>5050425000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</row>
        <row r="270">
          <cell r="C270">
            <v>5060401000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</row>
        <row r="271">
          <cell r="C271">
            <v>5050499000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2"/>
      <sheetName val="WORKING PAPER"/>
    </sheetNames>
    <sheetDataSet>
      <sheetData sheetId="0"/>
      <sheetData sheetId="1">
        <row r="2">
          <cell r="V2">
            <v>418125591.78000009</v>
          </cell>
        </row>
        <row r="250">
          <cell r="Z250">
            <v>2805063968.2800016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272">
          <cell r="Z272">
            <v>19282000</v>
          </cell>
          <cell r="AA272">
            <v>19282000</v>
          </cell>
          <cell r="AB272">
            <v>19282000</v>
          </cell>
          <cell r="AC272">
            <v>19282000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-DEC"/>
      <sheetName val="FC1CSFP-DEC"/>
      <sheetName val="FC1SFP-DEC"/>
      <sheetName val="FC1CIS-DEC"/>
      <sheetName val="FC1DIS-DEC"/>
      <sheetName val="FC1-Post TB"/>
      <sheetName val="FC1-Pre TB"/>
    </sheetNames>
    <sheetDataSet>
      <sheetData sheetId="0"/>
      <sheetData sheetId="1"/>
      <sheetData sheetId="2"/>
      <sheetData sheetId="3"/>
      <sheetData sheetId="4">
        <row r="194">
          <cell r="H194">
            <v>1068071292.0881438</v>
          </cell>
        </row>
        <row r="209">
          <cell r="H209">
            <v>1164150902.1500001</v>
          </cell>
        </row>
      </sheetData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/>
          <cell r="AB11">
            <v>0</v>
          </cell>
          <cell r="AC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  <cell r="AB12">
            <v>0</v>
          </cell>
          <cell r="AC12"/>
        </row>
        <row r="13">
          <cell r="C13">
            <v>1990103000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/>
          <cell r="AB13">
            <v>0</v>
          </cell>
          <cell r="AC13"/>
        </row>
        <row r="14">
          <cell r="C14">
            <v>1010102000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/>
          <cell r="AB14">
            <v>0</v>
          </cell>
          <cell r="AC14"/>
        </row>
        <row r="15">
          <cell r="C15">
            <v>1010404000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/>
          <cell r="AB15">
            <v>0</v>
          </cell>
          <cell r="AC15"/>
        </row>
        <row r="16">
          <cell r="C16">
            <v>1010405000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/>
          <cell r="AB16">
            <v>0</v>
          </cell>
          <cell r="AC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  <cell r="AB17">
            <v>0</v>
          </cell>
          <cell r="AC17"/>
        </row>
        <row r="18">
          <cell r="C18">
            <v>1010202024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/>
          <cell r="AB18">
            <v>0</v>
          </cell>
          <cell r="AC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  <cell r="AB19">
            <v>0</v>
          </cell>
          <cell r="AC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  <cell r="AB20">
            <v>0</v>
          </cell>
          <cell r="AC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  <cell r="AB21">
            <v>0</v>
          </cell>
          <cell r="AC21"/>
        </row>
        <row r="22">
          <cell r="C22">
            <v>1039902000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/>
          <cell r="AB22">
            <v>0</v>
          </cell>
          <cell r="AC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  <cell r="AB23">
            <v>0</v>
          </cell>
          <cell r="AC23"/>
        </row>
        <row r="24">
          <cell r="C24">
            <v>1010401000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/>
          <cell r="AB24">
            <v>0</v>
          </cell>
          <cell r="AC24"/>
        </row>
        <row r="25">
          <cell r="C25">
            <v>1010403000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/>
          <cell r="AB25">
            <v>0</v>
          </cell>
          <cell r="AC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  <cell r="AB26">
            <v>0</v>
          </cell>
          <cell r="AC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/>
          <cell r="AB27">
            <v>0</v>
          </cell>
          <cell r="AC27"/>
        </row>
        <row r="28">
          <cell r="C28">
            <v>1010408000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/>
          <cell r="AB28">
            <v>0</v>
          </cell>
          <cell r="AC28"/>
        </row>
        <row r="29">
          <cell r="C29">
            <v>1010409000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/>
          <cell r="AA29">
            <v>0</v>
          </cell>
          <cell r="AB29">
            <v>0</v>
          </cell>
          <cell r="AC29">
            <v>0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  <cell r="AB30">
            <v>0</v>
          </cell>
          <cell r="AC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  <cell r="AB31">
            <v>0</v>
          </cell>
          <cell r="AC31"/>
        </row>
        <row r="32">
          <cell r="C32">
            <v>1030303000</v>
          </cell>
          <cell r="D32">
            <v>11000000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11000000</v>
          </cell>
          <cell r="Y32">
            <v>0</v>
          </cell>
          <cell r="Z32">
            <v>11000000</v>
          </cell>
          <cell r="AA32"/>
          <cell r="AB32">
            <v>11000000</v>
          </cell>
          <cell r="AC32"/>
        </row>
        <row r="33">
          <cell r="C33">
            <v>1039903000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/>
          <cell r="AB33">
            <v>0</v>
          </cell>
          <cell r="AC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  <cell r="AB34">
            <v>0</v>
          </cell>
          <cell r="AC34"/>
        </row>
        <row r="35">
          <cell r="C35">
            <v>1990104000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/>
          <cell r="AB35">
            <v>0</v>
          </cell>
          <cell r="AC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  <cell r="AB36">
            <v>0</v>
          </cell>
          <cell r="AC36"/>
        </row>
        <row r="37">
          <cell r="C37">
            <v>1040299000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/>
          <cell r="AB37">
            <v>0</v>
          </cell>
          <cell r="AC37"/>
        </row>
        <row r="38">
          <cell r="C38">
            <v>1040202000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/>
          <cell r="AB38">
            <v>0</v>
          </cell>
          <cell r="AC38"/>
        </row>
        <row r="39">
          <cell r="C39">
            <v>1040204000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/>
          <cell r="AB39">
            <v>0</v>
          </cell>
          <cell r="AC39"/>
        </row>
        <row r="40">
          <cell r="C40">
            <v>1040401000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/>
          <cell r="AB40">
            <v>0</v>
          </cell>
          <cell r="AC40"/>
        </row>
        <row r="41">
          <cell r="C41">
            <v>1040405000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/>
          <cell r="AB41">
            <v>0</v>
          </cell>
          <cell r="AC41"/>
        </row>
        <row r="42">
          <cell r="C42">
            <v>1040406000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/>
          <cell r="AB42">
            <v>0</v>
          </cell>
          <cell r="AC42"/>
        </row>
        <row r="43">
          <cell r="C43">
            <v>1040407000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/>
          <cell r="AB43">
            <v>0</v>
          </cell>
          <cell r="AC43"/>
        </row>
        <row r="44">
          <cell r="C44">
            <v>1040408000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/>
          <cell r="AB44">
            <v>0</v>
          </cell>
          <cell r="AC44"/>
        </row>
        <row r="45">
          <cell r="C45">
            <v>1040499000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/>
          <cell r="AB45">
            <v>0</v>
          </cell>
          <cell r="AC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  <cell r="AB46">
            <v>0</v>
          </cell>
          <cell r="AC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  <cell r="AB47">
            <v>0</v>
          </cell>
          <cell r="AC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/>
          <cell r="AB48">
            <v>0</v>
          </cell>
          <cell r="AC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/>
          <cell r="AB49">
            <v>0</v>
          </cell>
          <cell r="AC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/>
          <cell r="AB50">
            <v>0</v>
          </cell>
          <cell r="AC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  <cell r="AB51">
            <v>0</v>
          </cell>
          <cell r="AC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  <cell r="AB52">
            <v>0</v>
          </cell>
          <cell r="AC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/>
          <cell r="AB53">
            <v>0</v>
          </cell>
          <cell r="AC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/>
          <cell r="AB54">
            <v>0</v>
          </cell>
          <cell r="AC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  <cell r="AB55">
            <v>0</v>
          </cell>
          <cell r="AC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  <cell r="AB56">
            <v>0</v>
          </cell>
          <cell r="AC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  <cell r="AB57">
            <v>0</v>
          </cell>
          <cell r="AC57"/>
        </row>
        <row r="58">
          <cell r="C58">
            <v>1060101000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/>
          <cell r="AB58">
            <v>0</v>
          </cell>
          <cell r="AC58"/>
        </row>
        <row r="59">
          <cell r="C59">
            <v>1060299000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/>
          <cell r="AB59">
            <v>0</v>
          </cell>
          <cell r="AC59"/>
        </row>
        <row r="60">
          <cell r="C60">
            <v>1060401000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/>
          <cell r="AB60">
            <v>0</v>
          </cell>
          <cell r="AC60"/>
        </row>
        <row r="61">
          <cell r="C61">
            <v>1060499000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/>
          <cell r="AB61">
            <v>0</v>
          </cell>
          <cell r="AC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  <cell r="AB62">
            <v>0</v>
          </cell>
          <cell r="AC62"/>
        </row>
        <row r="63">
          <cell r="C63">
            <v>1060701000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/>
          <cell r="AB63">
            <v>0</v>
          </cell>
          <cell r="AC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  <cell r="AB64">
            <v>0</v>
          </cell>
          <cell r="AC64"/>
        </row>
        <row r="65">
          <cell r="C65">
            <v>1060803000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  <cell r="AB65">
            <v>0</v>
          </cell>
          <cell r="AC65"/>
        </row>
        <row r="66">
          <cell r="C66">
            <v>1060502000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  <cell r="AB66">
            <v>0</v>
          </cell>
          <cell r="AC66"/>
        </row>
        <row r="67">
          <cell r="C67">
            <v>1060503000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  <cell r="AB67">
            <v>0</v>
          </cell>
          <cell r="AC67"/>
        </row>
        <row r="68">
          <cell r="C68">
            <v>1060507000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  <cell r="AB68">
            <v>0</v>
          </cell>
          <cell r="AC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  <cell r="AB69">
            <v>0</v>
          </cell>
          <cell r="AC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  <cell r="AB70">
            <v>0</v>
          </cell>
          <cell r="AC70"/>
        </row>
        <row r="71">
          <cell r="C71">
            <v>1060513000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  <cell r="AB71">
            <v>0</v>
          </cell>
          <cell r="AC71"/>
        </row>
        <row r="72">
          <cell r="C72">
            <v>1060514000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  <cell r="AB72">
            <v>0</v>
          </cell>
          <cell r="AC72"/>
        </row>
        <row r="73">
          <cell r="C73">
            <v>1060599000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  <cell r="AB73">
            <v>0</v>
          </cell>
          <cell r="AC73"/>
        </row>
        <row r="74">
          <cell r="C74">
            <v>1060601000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/>
          <cell r="AB74">
            <v>0</v>
          </cell>
          <cell r="AC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  <cell r="AB75">
            <v>0</v>
          </cell>
          <cell r="AC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/>
          <cell r="AB76">
            <v>0</v>
          </cell>
          <cell r="AC76">
            <v>0</v>
          </cell>
        </row>
        <row r="77">
          <cell r="C77">
            <v>1990201000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/>
          <cell r="AB77">
            <v>0</v>
          </cell>
          <cell r="AC77">
            <v>0</v>
          </cell>
        </row>
        <row r="78">
          <cell r="C78">
            <v>1990202000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/>
          <cell r="AB78">
            <v>0</v>
          </cell>
          <cell r="AC78">
            <v>0</v>
          </cell>
        </row>
        <row r="79">
          <cell r="C79">
            <v>1990205000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/>
          <cell r="AB79">
            <v>0</v>
          </cell>
          <cell r="AC79">
            <v>0</v>
          </cell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  <cell r="AB80">
            <v>0</v>
          </cell>
          <cell r="AC80">
            <v>0</v>
          </cell>
        </row>
        <row r="81">
          <cell r="C81">
            <v>1060299100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/>
          <cell r="AA81">
            <v>0</v>
          </cell>
          <cell r="AB81">
            <v>0</v>
          </cell>
          <cell r="AC81">
            <v>0</v>
          </cell>
        </row>
        <row r="82">
          <cell r="C82">
            <v>1060401100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/>
          <cell r="AA82">
            <v>0</v>
          </cell>
          <cell r="AB82">
            <v>0</v>
          </cell>
          <cell r="AC82">
            <v>0</v>
          </cell>
        </row>
        <row r="83">
          <cell r="C83">
            <v>1060499100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/>
          <cell r="AA83">
            <v>0</v>
          </cell>
          <cell r="AB83">
            <v>0</v>
          </cell>
          <cell r="AC83">
            <v>0</v>
          </cell>
        </row>
        <row r="84">
          <cell r="C84">
            <v>1060701100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/>
          <cell r="AA84">
            <v>0</v>
          </cell>
          <cell r="AB84">
            <v>0</v>
          </cell>
          <cell r="AC84">
            <v>0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  <cell r="AB85">
            <v>0</v>
          </cell>
          <cell r="AC85">
            <v>0</v>
          </cell>
        </row>
        <row r="86">
          <cell r="C86">
            <v>1060502100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  <cell r="AB86">
            <v>0</v>
          </cell>
          <cell r="AC86">
            <v>0</v>
          </cell>
        </row>
        <row r="87">
          <cell r="C87">
            <v>1060503100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/>
          <cell r="AA87">
            <v>0</v>
          </cell>
          <cell r="AB87">
            <v>0</v>
          </cell>
          <cell r="AC87">
            <v>0</v>
          </cell>
        </row>
        <row r="88">
          <cell r="C88">
            <v>1060803100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/>
          <cell r="AA88">
            <v>0</v>
          </cell>
          <cell r="AB88">
            <v>0</v>
          </cell>
          <cell r="AC88">
            <v>0</v>
          </cell>
        </row>
        <row r="89">
          <cell r="C89">
            <v>1060507100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/>
          <cell r="AA89">
            <v>0</v>
          </cell>
          <cell r="AB89">
            <v>0</v>
          </cell>
          <cell r="AC89">
            <v>0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  <cell r="AB90">
            <v>0</v>
          </cell>
          <cell r="AC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  <cell r="AB91">
            <v>0</v>
          </cell>
          <cell r="AC91">
            <v>0</v>
          </cell>
        </row>
        <row r="92">
          <cell r="C92">
            <v>1060513100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  <cell r="AB92">
            <v>0</v>
          </cell>
          <cell r="AC92">
            <v>0</v>
          </cell>
        </row>
        <row r="93">
          <cell r="C93">
            <v>1060514100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/>
          <cell r="AA93">
            <v>0</v>
          </cell>
          <cell r="AB93">
            <v>0</v>
          </cell>
          <cell r="AC93">
            <v>0</v>
          </cell>
        </row>
        <row r="94">
          <cell r="C94">
            <v>1060599100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/>
          <cell r="AA94">
            <v>0</v>
          </cell>
          <cell r="AB94">
            <v>0</v>
          </cell>
          <cell r="AC94">
            <v>0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  <cell r="AB95">
            <v>0</v>
          </cell>
          <cell r="AC95">
            <v>0</v>
          </cell>
        </row>
        <row r="96">
          <cell r="C96">
            <v>1060601100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  <cell r="AB96">
            <v>0</v>
          </cell>
          <cell r="AC96">
            <v>0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  <cell r="AB97">
            <v>0</v>
          </cell>
          <cell r="AC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  <cell r="AB98">
            <v>0</v>
          </cell>
          <cell r="AC98">
            <v>0</v>
          </cell>
        </row>
        <row r="99">
          <cell r="C99">
            <v>1069803000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/>
          <cell r="AB99">
            <v>0</v>
          </cell>
          <cell r="AC99">
            <v>0</v>
          </cell>
        </row>
        <row r="100">
          <cell r="C100">
            <v>2010101000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/>
          <cell r="AA100">
            <v>0</v>
          </cell>
          <cell r="AB100">
            <v>0</v>
          </cell>
          <cell r="AC100">
            <v>0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  <cell r="AB101">
            <v>0</v>
          </cell>
          <cell r="AC101">
            <v>0</v>
          </cell>
        </row>
        <row r="102">
          <cell r="C102">
            <v>2040104000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/>
          <cell r="AA102">
            <v>0</v>
          </cell>
          <cell r="AB102">
            <v>0</v>
          </cell>
          <cell r="AC102">
            <v>0</v>
          </cell>
        </row>
        <row r="103">
          <cell r="C103">
            <v>2020101000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/>
          <cell r="AA103">
            <v>0</v>
          </cell>
          <cell r="AB103">
            <v>0</v>
          </cell>
          <cell r="AC103">
            <v>0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  <cell r="AB104">
            <v>0</v>
          </cell>
          <cell r="AC104">
            <v>0</v>
          </cell>
        </row>
        <row r="105">
          <cell r="C105">
            <v>2020102001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  <cell r="AB105">
            <v>0</v>
          </cell>
          <cell r="AC105">
            <v>0</v>
          </cell>
        </row>
        <row r="106">
          <cell r="C106">
            <v>2020102002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/>
          <cell r="AA106">
            <v>0</v>
          </cell>
          <cell r="AB106">
            <v>0</v>
          </cell>
          <cell r="AC106">
            <v>0</v>
          </cell>
        </row>
        <row r="107">
          <cell r="C107">
            <v>2020102003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  <cell r="AB107">
            <v>0</v>
          </cell>
          <cell r="AC107">
            <v>0</v>
          </cell>
        </row>
        <row r="108">
          <cell r="C108">
            <v>2020102004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/>
          <cell r="AA108">
            <v>0</v>
          </cell>
          <cell r="AB108">
            <v>0</v>
          </cell>
          <cell r="AC108">
            <v>0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  <cell r="AB109">
            <v>0</v>
          </cell>
          <cell r="AC109">
            <v>0</v>
          </cell>
        </row>
        <row r="110">
          <cell r="C110">
            <v>2020103001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  <cell r="AB110">
            <v>0</v>
          </cell>
          <cell r="AC110">
            <v>0</v>
          </cell>
        </row>
        <row r="111">
          <cell r="C111">
            <v>2020103002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/>
          <cell r="AA111">
            <v>0</v>
          </cell>
          <cell r="AB111">
            <v>0</v>
          </cell>
          <cell r="AC111">
            <v>0</v>
          </cell>
        </row>
        <row r="112">
          <cell r="C112">
            <v>2020103003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/>
          <cell r="AA112">
            <v>0</v>
          </cell>
          <cell r="AB112">
            <v>0</v>
          </cell>
          <cell r="AC112">
            <v>0</v>
          </cell>
        </row>
        <row r="113">
          <cell r="C113">
            <v>2020104000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/>
          <cell r="AA113">
            <v>0</v>
          </cell>
          <cell r="AB113">
            <v>0</v>
          </cell>
          <cell r="AC113">
            <v>0</v>
          </cell>
        </row>
        <row r="114">
          <cell r="C114">
            <v>2020105000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/>
          <cell r="AA114">
            <v>0</v>
          </cell>
          <cell r="AB114">
            <v>0</v>
          </cell>
          <cell r="AC114">
            <v>0</v>
          </cell>
        </row>
        <row r="115">
          <cell r="C115">
            <v>2020106000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/>
          <cell r="AA115">
            <v>0</v>
          </cell>
          <cell r="AB115">
            <v>0</v>
          </cell>
          <cell r="AC115">
            <v>0</v>
          </cell>
        </row>
        <row r="116">
          <cell r="C116">
            <v>2020107000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/>
          <cell r="AA116">
            <v>0</v>
          </cell>
          <cell r="AB116">
            <v>0</v>
          </cell>
          <cell r="AC116">
            <v>0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  <cell r="AB117">
            <v>0</v>
          </cell>
          <cell r="AC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  <cell r="AB118">
            <v>0</v>
          </cell>
          <cell r="AC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  <cell r="AB119">
            <v>0</v>
          </cell>
          <cell r="AC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  <cell r="AB120">
            <v>0</v>
          </cell>
          <cell r="AC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  <cell r="AB121">
            <v>0</v>
          </cell>
          <cell r="AC121">
            <v>0</v>
          </cell>
        </row>
        <row r="122">
          <cell r="C122">
            <v>2999999000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  <cell r="AB122">
            <v>0</v>
          </cell>
          <cell r="AC122">
            <v>0</v>
          </cell>
        </row>
        <row r="123">
          <cell r="C123">
            <v>3010101000</v>
          </cell>
          <cell r="D123">
            <v>0</v>
          </cell>
          <cell r="E123">
            <v>11000000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11000000</v>
          </cell>
          <cell r="Z123"/>
          <cell r="AA123">
            <v>11000000</v>
          </cell>
          <cell r="AB123">
            <v>0</v>
          </cell>
          <cell r="AC123">
            <v>11000000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/>
          <cell r="AA124">
            <v>0</v>
          </cell>
          <cell r="AB124"/>
          <cell r="AC124"/>
        </row>
        <row r="125">
          <cell r="C125">
            <v>4020101099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/>
          <cell r="AA125">
            <v>0</v>
          </cell>
          <cell r="AB125"/>
          <cell r="AC125"/>
        </row>
        <row r="126">
          <cell r="C126">
            <v>4020102000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/>
          <cell r="AA126">
            <v>0</v>
          </cell>
          <cell r="AB126"/>
          <cell r="AC126"/>
        </row>
        <row r="127">
          <cell r="C127">
            <v>4020104001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/>
          <cell r="AA127">
            <v>0</v>
          </cell>
          <cell r="AB127"/>
          <cell r="AC127"/>
        </row>
        <row r="128">
          <cell r="C128">
            <v>4030101000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/>
          <cell r="AA128">
            <v>0</v>
          </cell>
          <cell r="AB128"/>
          <cell r="AC128"/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  <cell r="AB129"/>
          <cell r="AC129"/>
        </row>
        <row r="130">
          <cell r="C130">
            <v>4030106000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/>
          <cell r="AA130">
            <v>0</v>
          </cell>
          <cell r="AB130"/>
          <cell r="AC130"/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  <cell r="AB131"/>
          <cell r="AC131"/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  <cell r="AB132"/>
          <cell r="AC132"/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  <cell r="AB133"/>
          <cell r="AC133"/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  <cell r="AB134"/>
          <cell r="AC134"/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  <cell r="AB135"/>
          <cell r="AC135"/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  <cell r="AB136"/>
          <cell r="AC136"/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  <cell r="AB137"/>
          <cell r="AC137"/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  <cell r="AB138"/>
          <cell r="AC138"/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  <cell r="AB139"/>
          <cell r="AC139"/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  <cell r="AB140"/>
          <cell r="AC140"/>
        </row>
        <row r="141">
          <cell r="C141">
            <v>5010101001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/>
          <cell r="AB141"/>
          <cell r="AC141"/>
        </row>
        <row r="142">
          <cell r="C142">
            <v>5010102000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/>
          <cell r="AB142"/>
          <cell r="AC142"/>
        </row>
        <row r="143">
          <cell r="C143">
            <v>5010201001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/>
          <cell r="AB143"/>
          <cell r="AC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  <cell r="AB144"/>
          <cell r="AC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  <cell r="AB145"/>
          <cell r="AC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  <cell r="AB146"/>
          <cell r="AC146"/>
        </row>
        <row r="147">
          <cell r="C147">
            <v>5010202000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  <cell r="AB147"/>
          <cell r="AC147"/>
        </row>
        <row r="148">
          <cell r="C148">
            <v>5010203001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/>
          <cell r="AB148"/>
          <cell r="AC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/>
          <cell r="AB149"/>
          <cell r="AC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  <cell r="AB150"/>
          <cell r="AC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  <cell r="AB151"/>
          <cell r="AC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  <cell r="AB152"/>
          <cell r="AC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  <cell r="AB153"/>
          <cell r="AC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  <cell r="AB154"/>
          <cell r="AC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  <cell r="AB155"/>
          <cell r="AC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  <cell r="AB156"/>
          <cell r="AC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  <cell r="AB157"/>
          <cell r="AC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  <cell r="AB158"/>
          <cell r="AC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  <cell r="AB159"/>
          <cell r="AC159"/>
        </row>
        <row r="160">
          <cell r="C160">
            <v>5010299036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/>
          <cell r="AB160"/>
          <cell r="AC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  <cell r="AB161"/>
          <cell r="AC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  <cell r="AB162"/>
          <cell r="AC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  <cell r="AB163"/>
          <cell r="AC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  <cell r="AB164"/>
          <cell r="AC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  <cell r="AB165"/>
          <cell r="AC165"/>
        </row>
        <row r="166">
          <cell r="C166">
            <v>5010301000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/>
          <cell r="AB166"/>
          <cell r="AC166"/>
        </row>
        <row r="167">
          <cell r="C167">
            <v>5010302001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/>
          <cell r="AB167"/>
          <cell r="AC167"/>
        </row>
        <row r="168">
          <cell r="C168">
            <v>5010303001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/>
          <cell r="AB168"/>
          <cell r="AC168"/>
        </row>
        <row r="169">
          <cell r="C169">
            <v>5010304001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/>
          <cell r="AB169"/>
          <cell r="AC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  <cell r="AB170"/>
          <cell r="AC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  <cell r="AB171"/>
          <cell r="AC171"/>
        </row>
        <row r="172">
          <cell r="C172">
            <v>5010403001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  <cell r="AB172"/>
          <cell r="AC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  <cell r="AB173"/>
          <cell r="AC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  <cell r="AB174"/>
          <cell r="AC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  <cell r="AB175"/>
          <cell r="AC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  <cell r="AB176"/>
          <cell r="AC176"/>
        </row>
        <row r="177">
          <cell r="C177">
            <v>5020101000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/>
          <cell r="AB177"/>
          <cell r="AC177"/>
        </row>
        <row r="178">
          <cell r="C178">
            <v>5020201002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/>
          <cell r="AB178"/>
          <cell r="AC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  <cell r="AB179"/>
          <cell r="AC179"/>
        </row>
        <row r="180">
          <cell r="C180">
            <v>5020301001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/>
          <cell r="AB180"/>
          <cell r="AC180"/>
        </row>
        <row r="181">
          <cell r="C181">
            <v>5020301002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/>
          <cell r="AB181"/>
          <cell r="AC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  <cell r="AB182"/>
          <cell r="AC182"/>
        </row>
        <row r="183">
          <cell r="C183">
            <v>5020305000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  <cell r="AB183"/>
          <cell r="AC183"/>
        </row>
        <row r="184">
          <cell r="C184">
            <v>5020306000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/>
          <cell r="AB184"/>
          <cell r="AC184"/>
        </row>
        <row r="185">
          <cell r="C185">
            <v>5020307000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/>
          <cell r="AB185"/>
          <cell r="AC185"/>
        </row>
        <row r="186">
          <cell r="C186">
            <v>5020308000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/>
          <cell r="AB186"/>
          <cell r="AC186"/>
        </row>
        <row r="187">
          <cell r="C187">
            <v>5020309000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/>
          <cell r="AB187"/>
          <cell r="AC187"/>
        </row>
        <row r="188">
          <cell r="C188">
            <v>5020399000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/>
          <cell r="AB188"/>
          <cell r="AC188"/>
        </row>
        <row r="189">
          <cell r="C189">
            <v>5020321002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/>
          <cell r="AB189"/>
          <cell r="AC189"/>
        </row>
        <row r="190">
          <cell r="C190">
            <v>5020321013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  <cell r="AB190"/>
          <cell r="AC190"/>
        </row>
        <row r="191">
          <cell r="C191">
            <v>5020321003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  <cell r="AB191"/>
          <cell r="AC191"/>
        </row>
        <row r="192">
          <cell r="C192">
            <v>5020321007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  <cell r="AB192"/>
          <cell r="AC192"/>
        </row>
        <row r="193">
          <cell r="C193">
            <v>5020321001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/>
          <cell r="AB193"/>
          <cell r="AC193"/>
        </row>
        <row r="194">
          <cell r="C194">
            <v>5020321010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/>
          <cell r="AB194"/>
          <cell r="AC194"/>
        </row>
        <row r="195">
          <cell r="C195">
            <v>5020321099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/>
          <cell r="AB195"/>
          <cell r="AC195"/>
        </row>
        <row r="196">
          <cell r="C196">
            <v>5020322001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/>
          <cell r="AB196"/>
          <cell r="AC196"/>
        </row>
        <row r="197">
          <cell r="C197">
            <v>5020401000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/>
          <cell r="AB197"/>
          <cell r="AC197"/>
        </row>
        <row r="198">
          <cell r="C198">
            <v>5020402000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/>
          <cell r="AB198"/>
          <cell r="AC198"/>
        </row>
        <row r="199">
          <cell r="C199">
            <v>5020501000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/>
          <cell r="AB199"/>
          <cell r="AC199"/>
        </row>
        <row r="200">
          <cell r="C200">
            <v>5020502002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/>
          <cell r="AB200"/>
          <cell r="AC200"/>
        </row>
        <row r="201">
          <cell r="C201">
            <v>5020502001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/>
          <cell r="AB201"/>
          <cell r="AC201"/>
        </row>
        <row r="202">
          <cell r="C202">
            <v>5020503000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/>
          <cell r="AB202"/>
          <cell r="AC202"/>
        </row>
        <row r="203">
          <cell r="C203">
            <v>5020504000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/>
          <cell r="AB203"/>
          <cell r="AC203"/>
        </row>
        <row r="204">
          <cell r="C204">
            <v>5029906000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/>
          <cell r="AB204"/>
          <cell r="AC204"/>
        </row>
        <row r="205">
          <cell r="C205">
            <v>5020601001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  <cell r="AB205"/>
          <cell r="AC205"/>
        </row>
        <row r="206">
          <cell r="C206">
            <v>5020901002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  <cell r="AB206"/>
          <cell r="AC206"/>
        </row>
        <row r="207">
          <cell r="C207">
            <v>5020602000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  <cell r="AB207"/>
          <cell r="AC207"/>
        </row>
        <row r="208">
          <cell r="C208">
            <v>5029901000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  <cell r="AB208"/>
          <cell r="AC208"/>
        </row>
        <row r="209">
          <cell r="C209">
            <v>5029902000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/>
          <cell r="AB209"/>
          <cell r="AC209"/>
        </row>
        <row r="210">
          <cell r="C210">
            <v>5029903000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/>
          <cell r="AB210"/>
          <cell r="AC210"/>
        </row>
        <row r="211">
          <cell r="C211">
            <v>5029904000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/>
          <cell r="AB211"/>
          <cell r="AC211"/>
        </row>
        <row r="212">
          <cell r="C212">
            <v>5029905001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  <cell r="AB212"/>
          <cell r="AC212"/>
        </row>
        <row r="213">
          <cell r="C213">
            <v>5029905003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/>
          <cell r="AB213"/>
          <cell r="AC213"/>
        </row>
        <row r="214">
          <cell r="C214">
            <v>5029905004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/>
          <cell r="AB214"/>
          <cell r="AC214"/>
        </row>
        <row r="215">
          <cell r="C215">
            <v>5029905005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  <cell r="AB215"/>
          <cell r="AC215"/>
        </row>
        <row r="216">
          <cell r="C216">
            <v>5029905006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  <cell r="AB216"/>
          <cell r="AC216"/>
        </row>
        <row r="217">
          <cell r="C217">
            <v>5029905008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  <cell r="AB217"/>
          <cell r="AC217"/>
        </row>
        <row r="218">
          <cell r="C218">
            <v>5029907000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  <cell r="AB218"/>
          <cell r="AC218"/>
        </row>
        <row r="219">
          <cell r="C219">
            <v>5029907001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  <cell r="AB219"/>
          <cell r="AC219"/>
        </row>
        <row r="220">
          <cell r="C220">
            <v>5021101000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  <cell r="AB220"/>
          <cell r="AC220"/>
        </row>
        <row r="221">
          <cell r="C221">
            <v>5021102000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  <cell r="AB221"/>
          <cell r="AC221"/>
        </row>
        <row r="222">
          <cell r="C222">
            <v>5021103002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  <cell r="AB222"/>
          <cell r="AC222"/>
        </row>
        <row r="223">
          <cell r="C223">
            <v>5021202000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  <cell r="AB223"/>
          <cell r="AC223"/>
        </row>
        <row r="224">
          <cell r="C224">
            <v>5021203000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  <cell r="AB224"/>
          <cell r="AC224"/>
        </row>
        <row r="225">
          <cell r="C225">
            <v>5021199000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/>
          <cell r="AB225"/>
          <cell r="AC225"/>
        </row>
        <row r="226">
          <cell r="C226">
            <v>5021299000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/>
          <cell r="AB226"/>
          <cell r="AC226"/>
        </row>
        <row r="227">
          <cell r="C227">
            <v>5021304001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  <cell r="AB227"/>
          <cell r="AC227"/>
        </row>
        <row r="228">
          <cell r="C228">
            <v>5021304006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  <cell r="AB228"/>
          <cell r="AC228"/>
        </row>
        <row r="229">
          <cell r="C229">
            <v>5021304099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  <cell r="AB229"/>
          <cell r="AC229"/>
        </row>
        <row r="230">
          <cell r="C230">
            <v>5021309000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  <cell r="AB230"/>
          <cell r="AC230"/>
        </row>
        <row r="231">
          <cell r="C231">
            <v>5021307000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  <cell r="AB231"/>
          <cell r="AC231"/>
        </row>
        <row r="232">
          <cell r="C232">
            <v>5021305001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  <cell r="AB232"/>
          <cell r="AC232"/>
        </row>
        <row r="233">
          <cell r="C233">
            <v>5021305002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  <cell r="AB233"/>
          <cell r="AC233"/>
        </row>
        <row r="234">
          <cell r="C234">
            <v>5021305003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  <cell r="AB234"/>
          <cell r="AC234"/>
        </row>
        <row r="235">
          <cell r="C235">
            <v>5021305007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  <cell r="AB235"/>
          <cell r="AC235"/>
        </row>
        <row r="236">
          <cell r="C236">
            <v>5021305099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  <cell r="AB236"/>
          <cell r="AC236"/>
        </row>
        <row r="237">
          <cell r="C237">
            <v>5021306001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  <cell r="AB237"/>
          <cell r="AC237"/>
        </row>
        <row r="238">
          <cell r="C238">
            <v>5021399099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/>
          <cell r="AB238"/>
          <cell r="AC238"/>
        </row>
        <row r="239">
          <cell r="C239">
            <v>5029908000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  <cell r="AB239"/>
          <cell r="AC239"/>
        </row>
        <row r="240">
          <cell r="C240">
            <v>5021402000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  <cell r="AB240"/>
          <cell r="AC240"/>
        </row>
        <row r="241">
          <cell r="C241">
            <v>5021403000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  <cell r="AB241"/>
          <cell r="AC241"/>
        </row>
        <row r="242">
          <cell r="C242">
            <v>5021405000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  <cell r="AB242"/>
          <cell r="AC242"/>
        </row>
        <row r="243">
          <cell r="C243">
            <v>5021499000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  <cell r="AB243"/>
          <cell r="AC243"/>
        </row>
        <row r="244">
          <cell r="C244">
            <v>5021407000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  <cell r="AB244"/>
          <cell r="AC244"/>
        </row>
        <row r="245">
          <cell r="C245">
            <v>5030104000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/>
          <cell r="AB245"/>
          <cell r="AC245"/>
        </row>
        <row r="246">
          <cell r="C246">
            <v>5021003000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  <cell r="AB246"/>
          <cell r="AC246"/>
        </row>
        <row r="247">
          <cell r="C247">
            <v>5021502000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  <cell r="AB247"/>
          <cell r="AC247"/>
        </row>
        <row r="248">
          <cell r="C248">
            <v>5021503000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/>
          <cell r="AB248"/>
          <cell r="AC248"/>
        </row>
        <row r="249">
          <cell r="C249">
            <v>5021601000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/>
          <cell r="AB249"/>
          <cell r="AC249"/>
        </row>
        <row r="250">
          <cell r="C250">
            <v>5050201000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/>
          <cell r="AB250"/>
          <cell r="AC250"/>
        </row>
        <row r="251">
          <cell r="C251">
            <v>5050102003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  <cell r="AB251"/>
          <cell r="AC251"/>
        </row>
        <row r="252">
          <cell r="C252">
            <v>5050108002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/>
          <cell r="AB252"/>
          <cell r="AC252"/>
        </row>
        <row r="253">
          <cell r="C253">
            <v>5050104001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/>
          <cell r="AB253"/>
          <cell r="AC253"/>
        </row>
        <row r="254">
          <cell r="C254">
            <v>5050104099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/>
          <cell r="AB254"/>
          <cell r="AC254"/>
        </row>
        <row r="255">
          <cell r="C255">
            <v>5050107001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/>
          <cell r="AB255"/>
          <cell r="AC255"/>
        </row>
        <row r="256">
          <cell r="C256">
            <v>5050107002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/>
          <cell r="AB256"/>
          <cell r="AC256"/>
        </row>
        <row r="257">
          <cell r="C257">
            <v>5050105002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  <cell r="AB257"/>
          <cell r="AC257"/>
        </row>
        <row r="258">
          <cell r="C258">
            <v>5050105003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/>
          <cell r="AB258"/>
          <cell r="AC258"/>
        </row>
        <row r="259">
          <cell r="C259">
            <v>5050105007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  <cell r="AB259"/>
          <cell r="AC259"/>
        </row>
        <row r="260">
          <cell r="C260">
            <v>5050105009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/>
          <cell r="AB260"/>
          <cell r="AC260"/>
        </row>
        <row r="261">
          <cell r="C261">
            <v>5050105011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  <cell r="AB261"/>
          <cell r="AC261"/>
        </row>
        <row r="262">
          <cell r="C262">
            <v>5050105013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  <cell r="AB262"/>
          <cell r="AC262"/>
        </row>
        <row r="263">
          <cell r="C263">
            <v>5050105014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  <cell r="AB263"/>
          <cell r="AC263"/>
        </row>
        <row r="264">
          <cell r="C264">
            <v>5050105099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  <cell r="AB264"/>
          <cell r="AC264"/>
        </row>
        <row r="265">
          <cell r="C265">
            <v>5050106001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  <cell r="AB265"/>
          <cell r="AC265"/>
        </row>
        <row r="266">
          <cell r="C266">
            <v>5050199099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/>
          <cell r="AB266"/>
          <cell r="AC266"/>
        </row>
        <row r="267">
          <cell r="C267">
            <v>5029999099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  <cell r="AB267"/>
          <cell r="AC267"/>
        </row>
        <row r="268">
          <cell r="C268">
            <v>5050409000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/>
          <cell r="AB268"/>
          <cell r="AC268"/>
        </row>
        <row r="269">
          <cell r="C269">
            <v>5050425000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  <cell r="AB269"/>
          <cell r="AC269"/>
        </row>
        <row r="270">
          <cell r="C270">
            <v>5060401000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  <cell r="AB270"/>
          <cell r="AC270"/>
        </row>
        <row r="271">
          <cell r="C271">
            <v>5050499000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  <cell r="AB271"/>
          <cell r="AC271"/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/>
          <cell r="AB11">
            <v>0</v>
          </cell>
          <cell r="AC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  <cell r="AB12">
            <v>0</v>
          </cell>
          <cell r="AC12"/>
        </row>
        <row r="13">
          <cell r="C13">
            <v>1990103000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/>
          <cell r="AB13">
            <v>0</v>
          </cell>
          <cell r="AC13"/>
        </row>
        <row r="14">
          <cell r="C14">
            <v>1010102000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/>
          <cell r="AB14">
            <v>0</v>
          </cell>
          <cell r="AC14"/>
        </row>
        <row r="15">
          <cell r="C15">
            <v>1010404000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/>
          <cell r="AB15">
            <v>0</v>
          </cell>
          <cell r="AC15"/>
        </row>
        <row r="16">
          <cell r="C16">
            <v>1010405000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/>
          <cell r="AB16">
            <v>0</v>
          </cell>
          <cell r="AC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  <cell r="AB17">
            <v>0</v>
          </cell>
          <cell r="AC17"/>
        </row>
        <row r="18">
          <cell r="C18">
            <v>1010202024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/>
          <cell r="AB18">
            <v>0</v>
          </cell>
          <cell r="AC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  <cell r="AB19">
            <v>0</v>
          </cell>
          <cell r="AC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  <cell r="AB20">
            <v>0</v>
          </cell>
          <cell r="AC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  <cell r="AB21">
            <v>0</v>
          </cell>
          <cell r="AC21"/>
        </row>
        <row r="22">
          <cell r="C22">
            <v>1039902000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/>
          <cell r="AB22">
            <v>0</v>
          </cell>
          <cell r="AC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  <cell r="AB23">
            <v>0</v>
          </cell>
          <cell r="AC23"/>
        </row>
        <row r="24">
          <cell r="C24">
            <v>1010401000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/>
          <cell r="AB24">
            <v>0</v>
          </cell>
          <cell r="AC24"/>
        </row>
        <row r="25">
          <cell r="C25">
            <v>1010403000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/>
          <cell r="AB25">
            <v>0</v>
          </cell>
          <cell r="AC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  <cell r="AB26">
            <v>0</v>
          </cell>
          <cell r="AC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/>
          <cell r="AB27">
            <v>0</v>
          </cell>
          <cell r="AC27"/>
        </row>
        <row r="28">
          <cell r="C28">
            <v>1010408000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/>
          <cell r="AB28">
            <v>0</v>
          </cell>
          <cell r="AC28"/>
        </row>
        <row r="29">
          <cell r="C29">
            <v>1010409000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/>
          <cell r="AA29">
            <v>0</v>
          </cell>
          <cell r="AB29">
            <v>0</v>
          </cell>
          <cell r="AC29">
            <v>0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  <cell r="AB30">
            <v>0</v>
          </cell>
          <cell r="AC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  <cell r="AB31">
            <v>0</v>
          </cell>
          <cell r="AC31"/>
        </row>
        <row r="32">
          <cell r="C32">
            <v>1030303000</v>
          </cell>
          <cell r="D32">
            <v>11000000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11000000</v>
          </cell>
          <cell r="Y32">
            <v>0</v>
          </cell>
          <cell r="Z32">
            <v>11000000</v>
          </cell>
          <cell r="AA32"/>
          <cell r="AB32">
            <v>11000000</v>
          </cell>
          <cell r="AC32"/>
        </row>
        <row r="33">
          <cell r="C33">
            <v>1039903000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/>
          <cell r="AB33">
            <v>0</v>
          </cell>
          <cell r="AC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  <cell r="AB34">
            <v>0</v>
          </cell>
          <cell r="AC34"/>
        </row>
        <row r="35">
          <cell r="C35">
            <v>1990104000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/>
          <cell r="AB35">
            <v>0</v>
          </cell>
          <cell r="AC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  <cell r="AB36">
            <v>0</v>
          </cell>
          <cell r="AC36"/>
        </row>
        <row r="37">
          <cell r="C37">
            <v>1040299000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/>
          <cell r="AB37">
            <v>0</v>
          </cell>
          <cell r="AC37"/>
        </row>
        <row r="38">
          <cell r="C38">
            <v>1040202000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/>
          <cell r="AB38">
            <v>0</v>
          </cell>
          <cell r="AC38"/>
        </row>
        <row r="39">
          <cell r="C39">
            <v>1040204000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/>
          <cell r="AB39">
            <v>0</v>
          </cell>
          <cell r="AC39"/>
        </row>
        <row r="40">
          <cell r="C40">
            <v>1040401000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/>
          <cell r="AB40">
            <v>0</v>
          </cell>
          <cell r="AC40"/>
        </row>
        <row r="41">
          <cell r="C41">
            <v>1040405000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/>
          <cell r="AB41">
            <v>0</v>
          </cell>
          <cell r="AC41"/>
        </row>
        <row r="42">
          <cell r="C42">
            <v>1040406000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/>
          <cell r="AB42">
            <v>0</v>
          </cell>
          <cell r="AC42"/>
        </row>
        <row r="43">
          <cell r="C43">
            <v>1040407000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/>
          <cell r="AB43">
            <v>0</v>
          </cell>
          <cell r="AC43"/>
        </row>
        <row r="44">
          <cell r="C44">
            <v>1040408000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/>
          <cell r="AB44">
            <v>0</v>
          </cell>
          <cell r="AC44"/>
        </row>
        <row r="45">
          <cell r="C45">
            <v>1040499000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/>
          <cell r="AB45">
            <v>0</v>
          </cell>
          <cell r="AC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  <cell r="AB46">
            <v>0</v>
          </cell>
          <cell r="AC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  <cell r="AB47">
            <v>0</v>
          </cell>
          <cell r="AC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/>
          <cell r="AB48">
            <v>0</v>
          </cell>
          <cell r="AC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/>
          <cell r="AB49">
            <v>0</v>
          </cell>
          <cell r="AC49"/>
        </row>
        <row r="50">
          <cell r="C50">
            <v>1040510000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/>
          <cell r="AB50">
            <v>0</v>
          </cell>
          <cell r="AC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  <cell r="AB51">
            <v>0</v>
          </cell>
          <cell r="AC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  <cell r="AB52">
            <v>0</v>
          </cell>
          <cell r="AC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/>
          <cell r="AB53">
            <v>0</v>
          </cell>
          <cell r="AC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/>
          <cell r="AB54">
            <v>0</v>
          </cell>
          <cell r="AC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  <cell r="AB55">
            <v>0</v>
          </cell>
          <cell r="AC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  <cell r="AB56">
            <v>0</v>
          </cell>
          <cell r="AC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  <cell r="AB57">
            <v>0</v>
          </cell>
          <cell r="AC57"/>
        </row>
        <row r="58">
          <cell r="C58">
            <v>1060101000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/>
          <cell r="AB58">
            <v>0</v>
          </cell>
          <cell r="AC58"/>
        </row>
        <row r="59">
          <cell r="C59">
            <v>1060299000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/>
          <cell r="AB59">
            <v>0</v>
          </cell>
          <cell r="AC59"/>
        </row>
        <row r="60">
          <cell r="C60">
            <v>1060401000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/>
          <cell r="AB60">
            <v>0</v>
          </cell>
          <cell r="AC60"/>
        </row>
        <row r="61">
          <cell r="C61">
            <v>1060499000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/>
          <cell r="AB61">
            <v>0</v>
          </cell>
          <cell r="AC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  <cell r="AB62">
            <v>0</v>
          </cell>
          <cell r="AC62"/>
        </row>
        <row r="63">
          <cell r="C63">
            <v>1060701000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/>
          <cell r="AB63">
            <v>0</v>
          </cell>
          <cell r="AC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  <cell r="AB64">
            <v>0</v>
          </cell>
          <cell r="AC64"/>
        </row>
        <row r="65">
          <cell r="C65">
            <v>1060803000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/>
          <cell r="AB65">
            <v>0</v>
          </cell>
          <cell r="AC65"/>
        </row>
        <row r="66">
          <cell r="C66">
            <v>1060502000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/>
          <cell r="AB66">
            <v>0</v>
          </cell>
          <cell r="AC66"/>
        </row>
        <row r="67">
          <cell r="C67">
            <v>1060503000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/>
          <cell r="AB67">
            <v>0</v>
          </cell>
          <cell r="AC67"/>
        </row>
        <row r="68">
          <cell r="C68">
            <v>1060507000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/>
          <cell r="AB68">
            <v>0</v>
          </cell>
          <cell r="AC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  <cell r="AB69">
            <v>0</v>
          </cell>
          <cell r="AC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  <cell r="AB70">
            <v>0</v>
          </cell>
          <cell r="AC70"/>
        </row>
        <row r="71">
          <cell r="C71">
            <v>1060513000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/>
          <cell r="AB71">
            <v>0</v>
          </cell>
          <cell r="AC71"/>
        </row>
        <row r="72">
          <cell r="C72">
            <v>1060514000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/>
          <cell r="AB72">
            <v>0</v>
          </cell>
          <cell r="AC72"/>
        </row>
        <row r="73">
          <cell r="C73">
            <v>1060599000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/>
          <cell r="AB73">
            <v>0</v>
          </cell>
          <cell r="AC73"/>
        </row>
        <row r="74">
          <cell r="C74">
            <v>1060601000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/>
          <cell r="AB74">
            <v>0</v>
          </cell>
          <cell r="AC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  <cell r="AB75">
            <v>0</v>
          </cell>
          <cell r="AC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/>
          <cell r="AB76">
            <v>0</v>
          </cell>
          <cell r="AC76">
            <v>0</v>
          </cell>
        </row>
        <row r="77">
          <cell r="C77">
            <v>1990201000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/>
          <cell r="AB77">
            <v>0</v>
          </cell>
          <cell r="AC77">
            <v>0</v>
          </cell>
        </row>
        <row r="78">
          <cell r="C78">
            <v>1990202000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/>
          <cell r="AB78">
            <v>0</v>
          </cell>
          <cell r="AC78">
            <v>0</v>
          </cell>
        </row>
        <row r="79">
          <cell r="C79">
            <v>1990205000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/>
          <cell r="AB79">
            <v>0</v>
          </cell>
          <cell r="AC79">
            <v>0</v>
          </cell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  <cell r="AB80">
            <v>0</v>
          </cell>
          <cell r="AC80">
            <v>0</v>
          </cell>
        </row>
        <row r="81">
          <cell r="C81">
            <v>1060299100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/>
          <cell r="AA81">
            <v>0</v>
          </cell>
          <cell r="AB81">
            <v>0</v>
          </cell>
          <cell r="AC81">
            <v>0</v>
          </cell>
        </row>
        <row r="82">
          <cell r="C82">
            <v>1060401100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/>
          <cell r="AA82">
            <v>0</v>
          </cell>
          <cell r="AB82">
            <v>0</v>
          </cell>
          <cell r="AC82">
            <v>0</v>
          </cell>
        </row>
        <row r="83">
          <cell r="C83">
            <v>1060499100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/>
          <cell r="AA83">
            <v>0</v>
          </cell>
          <cell r="AB83">
            <v>0</v>
          </cell>
          <cell r="AC83">
            <v>0</v>
          </cell>
        </row>
        <row r="84">
          <cell r="C84">
            <v>1060701100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/>
          <cell r="AA84">
            <v>0</v>
          </cell>
          <cell r="AB84">
            <v>0</v>
          </cell>
          <cell r="AC84">
            <v>0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  <cell r="AB85">
            <v>0</v>
          </cell>
          <cell r="AC85">
            <v>0</v>
          </cell>
        </row>
        <row r="86">
          <cell r="C86">
            <v>1060502100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/>
          <cell r="AA86">
            <v>0</v>
          </cell>
          <cell r="AB86">
            <v>0</v>
          </cell>
          <cell r="AC86">
            <v>0</v>
          </cell>
        </row>
        <row r="87">
          <cell r="C87">
            <v>1060503100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/>
          <cell r="AA87">
            <v>0</v>
          </cell>
          <cell r="AB87">
            <v>0</v>
          </cell>
          <cell r="AC87">
            <v>0</v>
          </cell>
        </row>
        <row r="88">
          <cell r="C88">
            <v>1060803100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/>
          <cell r="AA88">
            <v>0</v>
          </cell>
          <cell r="AB88">
            <v>0</v>
          </cell>
          <cell r="AC88">
            <v>0</v>
          </cell>
        </row>
        <row r="89">
          <cell r="C89">
            <v>1060507100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/>
          <cell r="AA89">
            <v>0</v>
          </cell>
          <cell r="AB89">
            <v>0</v>
          </cell>
          <cell r="AC89">
            <v>0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  <cell r="AB90">
            <v>0</v>
          </cell>
          <cell r="AC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  <cell r="AB91">
            <v>0</v>
          </cell>
          <cell r="AC91">
            <v>0</v>
          </cell>
        </row>
        <row r="92">
          <cell r="C92">
            <v>1060513100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/>
          <cell r="AA92">
            <v>0</v>
          </cell>
          <cell r="AB92">
            <v>0</v>
          </cell>
          <cell r="AC92">
            <v>0</v>
          </cell>
        </row>
        <row r="93">
          <cell r="C93">
            <v>1060514100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/>
          <cell r="AA93">
            <v>0</v>
          </cell>
          <cell r="AB93">
            <v>0</v>
          </cell>
          <cell r="AC93">
            <v>0</v>
          </cell>
        </row>
        <row r="94">
          <cell r="C94">
            <v>1060599100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/>
          <cell r="AA94">
            <v>0</v>
          </cell>
          <cell r="AB94">
            <v>0</v>
          </cell>
          <cell r="AC94">
            <v>0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  <cell r="AB95">
            <v>0</v>
          </cell>
          <cell r="AC95">
            <v>0</v>
          </cell>
        </row>
        <row r="96">
          <cell r="C96">
            <v>1060601100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/>
          <cell r="AA96">
            <v>0</v>
          </cell>
          <cell r="AB96">
            <v>0</v>
          </cell>
          <cell r="AC96">
            <v>0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  <cell r="AB97">
            <v>0</v>
          </cell>
          <cell r="AC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  <cell r="AB98">
            <v>0</v>
          </cell>
          <cell r="AC98">
            <v>0</v>
          </cell>
        </row>
        <row r="99">
          <cell r="C99">
            <v>1069803000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/>
          <cell r="AB99">
            <v>0</v>
          </cell>
          <cell r="AC99">
            <v>0</v>
          </cell>
        </row>
        <row r="100">
          <cell r="C100">
            <v>2010101000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/>
          <cell r="AA100">
            <v>0</v>
          </cell>
          <cell r="AB100">
            <v>0</v>
          </cell>
          <cell r="AC100">
            <v>0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  <cell r="AB101">
            <v>0</v>
          </cell>
          <cell r="AC101">
            <v>0</v>
          </cell>
        </row>
        <row r="102">
          <cell r="C102">
            <v>2040104000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/>
          <cell r="AA102">
            <v>0</v>
          </cell>
          <cell r="AB102">
            <v>0</v>
          </cell>
          <cell r="AC102">
            <v>0</v>
          </cell>
        </row>
        <row r="103">
          <cell r="C103">
            <v>2020101000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/>
          <cell r="AA103">
            <v>0</v>
          </cell>
          <cell r="AB103">
            <v>0</v>
          </cell>
          <cell r="AC103">
            <v>0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  <cell r="AB104">
            <v>0</v>
          </cell>
          <cell r="AC104">
            <v>0</v>
          </cell>
        </row>
        <row r="105">
          <cell r="C105">
            <v>2020102001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/>
          <cell r="AA105">
            <v>0</v>
          </cell>
          <cell r="AB105">
            <v>0</v>
          </cell>
          <cell r="AC105">
            <v>0</v>
          </cell>
        </row>
        <row r="106">
          <cell r="C106">
            <v>2020102002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/>
          <cell r="AA106">
            <v>0</v>
          </cell>
          <cell r="AB106">
            <v>0</v>
          </cell>
          <cell r="AC106">
            <v>0</v>
          </cell>
        </row>
        <row r="107">
          <cell r="C107">
            <v>2020102003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/>
          <cell r="AA107">
            <v>0</v>
          </cell>
          <cell r="AB107">
            <v>0</v>
          </cell>
          <cell r="AC107">
            <v>0</v>
          </cell>
        </row>
        <row r="108">
          <cell r="C108">
            <v>2020102004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/>
          <cell r="AA108">
            <v>0</v>
          </cell>
          <cell r="AB108">
            <v>0</v>
          </cell>
          <cell r="AC108">
            <v>0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  <cell r="AB109">
            <v>0</v>
          </cell>
          <cell r="AC109">
            <v>0</v>
          </cell>
        </row>
        <row r="110">
          <cell r="C110">
            <v>2020103001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/>
          <cell r="AA110">
            <v>0</v>
          </cell>
          <cell r="AB110">
            <v>0</v>
          </cell>
          <cell r="AC110">
            <v>0</v>
          </cell>
        </row>
        <row r="111">
          <cell r="C111">
            <v>2020103002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/>
          <cell r="AA111">
            <v>0</v>
          </cell>
          <cell r="AB111">
            <v>0</v>
          </cell>
          <cell r="AC111">
            <v>0</v>
          </cell>
        </row>
        <row r="112">
          <cell r="C112">
            <v>2020103003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/>
          <cell r="AA112">
            <v>0</v>
          </cell>
          <cell r="AB112">
            <v>0</v>
          </cell>
          <cell r="AC112">
            <v>0</v>
          </cell>
        </row>
        <row r="113">
          <cell r="C113">
            <v>2020104000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/>
          <cell r="AA113">
            <v>0</v>
          </cell>
          <cell r="AB113">
            <v>0</v>
          </cell>
          <cell r="AC113">
            <v>0</v>
          </cell>
        </row>
        <row r="114">
          <cell r="C114">
            <v>2020105000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/>
          <cell r="AA114">
            <v>0</v>
          </cell>
          <cell r="AB114">
            <v>0</v>
          </cell>
          <cell r="AC114">
            <v>0</v>
          </cell>
        </row>
        <row r="115">
          <cell r="C115">
            <v>2020106000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/>
          <cell r="AA115">
            <v>0</v>
          </cell>
          <cell r="AB115">
            <v>0</v>
          </cell>
          <cell r="AC115">
            <v>0</v>
          </cell>
        </row>
        <row r="116">
          <cell r="C116">
            <v>2020107000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/>
          <cell r="AA116">
            <v>0</v>
          </cell>
          <cell r="AB116">
            <v>0</v>
          </cell>
          <cell r="AC116">
            <v>0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  <cell r="AB117">
            <v>0</v>
          </cell>
          <cell r="AC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  <cell r="AB118">
            <v>0</v>
          </cell>
          <cell r="AC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  <cell r="AB119">
            <v>0</v>
          </cell>
          <cell r="AC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  <cell r="AB120">
            <v>0</v>
          </cell>
          <cell r="AC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  <cell r="AB121">
            <v>0</v>
          </cell>
          <cell r="AC121">
            <v>0</v>
          </cell>
        </row>
        <row r="122">
          <cell r="C122">
            <v>2999999000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/>
          <cell r="AA122">
            <v>0</v>
          </cell>
          <cell r="AB122">
            <v>0</v>
          </cell>
          <cell r="AC122">
            <v>0</v>
          </cell>
        </row>
        <row r="123">
          <cell r="C123">
            <v>3010101000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/>
          <cell r="AA123">
            <v>0</v>
          </cell>
          <cell r="AB123">
            <v>0</v>
          </cell>
          <cell r="AC123">
            <v>11000000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/>
          <cell r="AA124">
            <v>0</v>
          </cell>
          <cell r="AB124"/>
          <cell r="AC124"/>
        </row>
        <row r="125">
          <cell r="C125">
            <v>4020101099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/>
          <cell r="AA125">
            <v>0</v>
          </cell>
          <cell r="AB125"/>
          <cell r="AC125"/>
        </row>
        <row r="126">
          <cell r="C126">
            <v>4020102000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/>
          <cell r="AA126">
            <v>0</v>
          </cell>
          <cell r="AB126"/>
          <cell r="AC126"/>
        </row>
        <row r="127">
          <cell r="C127">
            <v>4020104001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/>
          <cell r="AA127">
            <v>0</v>
          </cell>
          <cell r="AB127"/>
          <cell r="AC127"/>
        </row>
        <row r="128">
          <cell r="C128">
            <v>4030101000</v>
          </cell>
          <cell r="D128">
            <v>0</v>
          </cell>
          <cell r="E128">
            <v>11000000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11000000</v>
          </cell>
          <cell r="Z128"/>
          <cell r="AA128">
            <v>11000000</v>
          </cell>
          <cell r="AB128"/>
          <cell r="AC128"/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  <cell r="AB129"/>
          <cell r="AC129"/>
        </row>
        <row r="130">
          <cell r="C130">
            <v>4030106000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/>
          <cell r="AA130">
            <v>0</v>
          </cell>
          <cell r="AB130"/>
          <cell r="AC130"/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  <cell r="AB131"/>
          <cell r="AC131"/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  <cell r="AB132"/>
          <cell r="AC132"/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  <cell r="AB133"/>
          <cell r="AC133"/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  <cell r="AB134"/>
          <cell r="AC134"/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  <cell r="AB135"/>
          <cell r="AC135"/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  <cell r="AB136"/>
          <cell r="AC136"/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  <cell r="AB137"/>
          <cell r="AC137"/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  <cell r="AB138"/>
          <cell r="AC138"/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  <cell r="AB139"/>
          <cell r="AC139"/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  <cell r="AB140"/>
          <cell r="AC140"/>
        </row>
        <row r="141">
          <cell r="C141">
            <v>5010101001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/>
          <cell r="AB141"/>
          <cell r="AC141"/>
        </row>
        <row r="142">
          <cell r="C142">
            <v>5010102000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/>
          <cell r="AB142"/>
          <cell r="AC142"/>
        </row>
        <row r="143">
          <cell r="C143">
            <v>5010201001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/>
          <cell r="AB143"/>
          <cell r="AC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  <cell r="AB144"/>
          <cell r="AC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  <cell r="AB145"/>
          <cell r="AC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  <cell r="AB146"/>
          <cell r="AC146"/>
        </row>
        <row r="147">
          <cell r="C147">
            <v>5010202000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/>
          <cell r="AB147"/>
          <cell r="AC147"/>
        </row>
        <row r="148">
          <cell r="C148">
            <v>5010203001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/>
          <cell r="AB148"/>
          <cell r="AC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/>
          <cell r="AB149"/>
          <cell r="AC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  <cell r="AB150"/>
          <cell r="AC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/>
          <cell r="AB151"/>
          <cell r="AC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  <cell r="AB152"/>
          <cell r="AC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  <cell r="AB153"/>
          <cell r="AC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  <cell r="AB154"/>
          <cell r="AC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  <cell r="AB155"/>
          <cell r="AC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  <cell r="AB156"/>
          <cell r="AC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  <cell r="AB157"/>
          <cell r="AC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  <cell r="AB158"/>
          <cell r="AC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  <cell r="AB159"/>
          <cell r="AC159"/>
        </row>
        <row r="160">
          <cell r="C160">
            <v>5010299036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/>
          <cell r="AB160"/>
          <cell r="AC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  <cell r="AB161"/>
          <cell r="AC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  <cell r="AB162"/>
          <cell r="AC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  <cell r="AB163"/>
          <cell r="AC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  <cell r="AB164"/>
          <cell r="AC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  <cell r="AB165"/>
          <cell r="AC165"/>
        </row>
        <row r="166">
          <cell r="C166">
            <v>5010301000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/>
          <cell r="AB166"/>
          <cell r="AC166"/>
        </row>
        <row r="167">
          <cell r="C167">
            <v>5010302001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/>
          <cell r="AB167"/>
          <cell r="AC167"/>
        </row>
        <row r="168">
          <cell r="C168">
            <v>5010303001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/>
          <cell r="AB168"/>
          <cell r="AC168"/>
        </row>
        <row r="169">
          <cell r="C169">
            <v>5010304001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/>
          <cell r="AB169"/>
          <cell r="AC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  <cell r="AB170"/>
          <cell r="AC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  <cell r="AB171"/>
          <cell r="AC171"/>
        </row>
        <row r="172">
          <cell r="C172">
            <v>5010403001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/>
          <cell r="AB172"/>
          <cell r="AC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  <cell r="AB173"/>
          <cell r="AC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  <cell r="AB174"/>
          <cell r="AC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  <cell r="AB175"/>
          <cell r="AC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  <cell r="AB176"/>
          <cell r="AC176"/>
        </row>
        <row r="177">
          <cell r="C177">
            <v>5020101000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/>
          <cell r="AB177"/>
          <cell r="AC177"/>
        </row>
        <row r="178">
          <cell r="C178">
            <v>5020201002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/>
          <cell r="AB178"/>
          <cell r="AC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  <cell r="AB179"/>
          <cell r="AC179"/>
        </row>
        <row r="180">
          <cell r="C180">
            <v>5020301001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/>
          <cell r="AB180"/>
          <cell r="AC180"/>
        </row>
        <row r="181">
          <cell r="C181">
            <v>5020301002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/>
          <cell r="AB181"/>
          <cell r="AC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  <cell r="AB182"/>
          <cell r="AC182"/>
        </row>
        <row r="183">
          <cell r="C183">
            <v>5020305000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/>
          <cell r="AB183"/>
          <cell r="AC183"/>
        </row>
        <row r="184">
          <cell r="C184">
            <v>5020306000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/>
          <cell r="AB184"/>
          <cell r="AC184"/>
        </row>
        <row r="185">
          <cell r="C185">
            <v>5020307000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/>
          <cell r="AB185"/>
          <cell r="AC185"/>
        </row>
        <row r="186">
          <cell r="C186">
            <v>5020308000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/>
          <cell r="AB186"/>
          <cell r="AC186"/>
        </row>
        <row r="187">
          <cell r="C187">
            <v>5020309000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/>
          <cell r="AB187"/>
          <cell r="AC187"/>
        </row>
        <row r="188">
          <cell r="C188">
            <v>5020399000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/>
          <cell r="AB188"/>
          <cell r="AC188"/>
        </row>
        <row r="189">
          <cell r="C189">
            <v>5020321002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/>
          <cell r="AB189"/>
          <cell r="AC189"/>
        </row>
        <row r="190">
          <cell r="C190">
            <v>5020321013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  <cell r="AB190"/>
          <cell r="AC190"/>
        </row>
        <row r="191">
          <cell r="C191">
            <v>5020321003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  <cell r="AB191"/>
          <cell r="AC191"/>
        </row>
        <row r="192">
          <cell r="C192">
            <v>5020321007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/>
          <cell r="AB192"/>
          <cell r="AC192"/>
        </row>
        <row r="193">
          <cell r="C193">
            <v>5020321001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/>
          <cell r="AB193"/>
          <cell r="AC193"/>
        </row>
        <row r="194">
          <cell r="C194">
            <v>5020321010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/>
          <cell r="AB194"/>
          <cell r="AC194"/>
        </row>
        <row r="195">
          <cell r="C195">
            <v>5020321099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/>
          <cell r="AB195"/>
          <cell r="AC195"/>
        </row>
        <row r="196">
          <cell r="C196">
            <v>5020322001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/>
          <cell r="AB196"/>
          <cell r="AC196"/>
        </row>
        <row r="197">
          <cell r="C197">
            <v>5020401000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/>
          <cell r="AB197"/>
          <cell r="AC197"/>
        </row>
        <row r="198">
          <cell r="C198">
            <v>5020402000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/>
          <cell r="AB198"/>
          <cell r="AC198"/>
        </row>
        <row r="199">
          <cell r="C199">
            <v>5020501000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/>
          <cell r="AB199"/>
          <cell r="AC199"/>
        </row>
        <row r="200">
          <cell r="C200">
            <v>5020502002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/>
          <cell r="AB200"/>
          <cell r="AC200"/>
        </row>
        <row r="201">
          <cell r="C201">
            <v>5020502001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/>
          <cell r="AB201"/>
          <cell r="AC201"/>
        </row>
        <row r="202">
          <cell r="C202">
            <v>5020503000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/>
          <cell r="AB202"/>
          <cell r="AC202"/>
        </row>
        <row r="203">
          <cell r="C203">
            <v>5020504000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/>
          <cell r="AB203"/>
          <cell r="AC203"/>
        </row>
        <row r="204">
          <cell r="C204">
            <v>5029906000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/>
          <cell r="AB204"/>
          <cell r="AC204"/>
        </row>
        <row r="205">
          <cell r="C205">
            <v>5020601001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  <cell r="AB205"/>
          <cell r="AC205"/>
        </row>
        <row r="206">
          <cell r="C206">
            <v>5020901002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  <cell r="AB206"/>
          <cell r="AC206"/>
        </row>
        <row r="207">
          <cell r="C207">
            <v>5020602000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  <cell r="AB207"/>
          <cell r="AC207"/>
        </row>
        <row r="208">
          <cell r="C208">
            <v>5029901000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/>
          <cell r="AB208"/>
          <cell r="AC208"/>
        </row>
        <row r="209">
          <cell r="C209">
            <v>5029902000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/>
          <cell r="AB209"/>
          <cell r="AC209"/>
        </row>
        <row r="210">
          <cell r="C210">
            <v>5029903000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/>
          <cell r="AB210"/>
          <cell r="AC210"/>
        </row>
        <row r="211">
          <cell r="C211">
            <v>5029904000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/>
          <cell r="AB211"/>
          <cell r="AC211"/>
        </row>
        <row r="212">
          <cell r="C212">
            <v>5029905001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  <cell r="AB212"/>
          <cell r="AC212"/>
        </row>
        <row r="213">
          <cell r="C213">
            <v>5029905003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/>
          <cell r="AB213"/>
          <cell r="AC213"/>
        </row>
        <row r="214">
          <cell r="C214">
            <v>5029905004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/>
          <cell r="AB214"/>
          <cell r="AC214"/>
        </row>
        <row r="215">
          <cell r="C215">
            <v>5029905005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  <cell r="AB215"/>
          <cell r="AC215"/>
        </row>
        <row r="216">
          <cell r="C216">
            <v>5029905006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  <cell r="AB216"/>
          <cell r="AC216"/>
        </row>
        <row r="217">
          <cell r="C217">
            <v>5029905008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  <cell r="AB217"/>
          <cell r="AC217"/>
        </row>
        <row r="218">
          <cell r="C218">
            <v>5029907000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  <cell r="AB218"/>
          <cell r="AC218"/>
        </row>
        <row r="219">
          <cell r="C219">
            <v>5029907001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  <cell r="AB219"/>
          <cell r="AC219"/>
        </row>
        <row r="220">
          <cell r="C220">
            <v>5021101000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  <cell r="AB220"/>
          <cell r="AC220"/>
        </row>
        <row r="221">
          <cell r="C221">
            <v>5021102000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  <cell r="AB221"/>
          <cell r="AC221"/>
        </row>
        <row r="222">
          <cell r="C222">
            <v>5021103002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/>
          <cell r="AB222"/>
          <cell r="AC222"/>
        </row>
        <row r="223">
          <cell r="C223">
            <v>5021202000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  <cell r="AB223"/>
          <cell r="AC223"/>
        </row>
        <row r="224">
          <cell r="C224">
            <v>5021203000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/>
          <cell r="AB224"/>
          <cell r="AC224"/>
        </row>
        <row r="225">
          <cell r="C225">
            <v>5021199000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/>
          <cell r="AB225"/>
          <cell r="AC225"/>
        </row>
        <row r="226">
          <cell r="C226">
            <v>5021299000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/>
          <cell r="AB226"/>
          <cell r="AC226"/>
        </row>
        <row r="227">
          <cell r="C227">
            <v>5021304001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  <cell r="AB227"/>
          <cell r="AC227"/>
        </row>
        <row r="228">
          <cell r="C228">
            <v>5021304006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/>
          <cell r="AB228"/>
          <cell r="AC228"/>
        </row>
        <row r="229">
          <cell r="C229">
            <v>5021304099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  <cell r="AB229"/>
          <cell r="AC229"/>
        </row>
        <row r="230">
          <cell r="C230">
            <v>5021309000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  <cell r="AB230"/>
          <cell r="AC230"/>
        </row>
        <row r="231">
          <cell r="C231">
            <v>5021307000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  <cell r="AB231"/>
          <cell r="AC231"/>
        </row>
        <row r="232">
          <cell r="C232">
            <v>5021305001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/>
          <cell r="AB232"/>
          <cell r="AC232"/>
        </row>
        <row r="233">
          <cell r="C233">
            <v>5021305002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  <cell r="AB233"/>
          <cell r="AC233"/>
        </row>
        <row r="234">
          <cell r="C234">
            <v>5021305003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  <cell r="AB234"/>
          <cell r="AC234"/>
        </row>
        <row r="235">
          <cell r="C235">
            <v>5021305007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  <cell r="AB235"/>
          <cell r="AC235"/>
        </row>
        <row r="236">
          <cell r="C236">
            <v>5021305099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  <cell r="AB236"/>
          <cell r="AC236"/>
        </row>
        <row r="237">
          <cell r="C237">
            <v>5021306001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/>
          <cell r="AB237"/>
          <cell r="AC237"/>
        </row>
        <row r="238">
          <cell r="C238">
            <v>5021399099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/>
          <cell r="AB238"/>
          <cell r="AC238"/>
        </row>
        <row r="239">
          <cell r="C239">
            <v>5029908000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  <cell r="AB239"/>
          <cell r="AC239"/>
        </row>
        <row r="240">
          <cell r="C240">
            <v>5021402000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  <cell r="AB240"/>
          <cell r="AC240"/>
        </row>
        <row r="241">
          <cell r="C241">
            <v>5021403000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  <cell r="AB241"/>
          <cell r="AC241"/>
        </row>
        <row r="242">
          <cell r="C242">
            <v>5021405000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  <cell r="AB242"/>
          <cell r="AC242"/>
        </row>
        <row r="243">
          <cell r="C243">
            <v>5021499000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  <cell r="AB243"/>
          <cell r="AC243"/>
        </row>
        <row r="244">
          <cell r="C244">
            <v>5021407000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/>
          <cell r="AB244"/>
          <cell r="AC244"/>
        </row>
        <row r="245">
          <cell r="C245">
            <v>5030104000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/>
          <cell r="AB245"/>
          <cell r="AC245"/>
        </row>
        <row r="246">
          <cell r="C246">
            <v>5021003000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  <cell r="AB246"/>
          <cell r="AC246"/>
        </row>
        <row r="247">
          <cell r="C247">
            <v>5021502000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/>
          <cell r="AB247"/>
          <cell r="AC247"/>
        </row>
        <row r="248">
          <cell r="C248">
            <v>5021503000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/>
          <cell r="AB248"/>
          <cell r="AC248"/>
        </row>
        <row r="249">
          <cell r="C249">
            <v>5021601000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/>
          <cell r="AB249"/>
          <cell r="AC249"/>
        </row>
        <row r="250">
          <cell r="C250">
            <v>5050201000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/>
          <cell r="AB250"/>
          <cell r="AC250"/>
        </row>
        <row r="251">
          <cell r="C251">
            <v>5050102003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  <cell r="AB251"/>
          <cell r="AC251"/>
        </row>
        <row r="252">
          <cell r="C252">
            <v>5050108002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/>
          <cell r="AB252"/>
          <cell r="AC252"/>
        </row>
        <row r="253">
          <cell r="C253">
            <v>5050104001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/>
          <cell r="AB253"/>
          <cell r="AC253"/>
        </row>
        <row r="254">
          <cell r="C254">
            <v>5050104099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/>
          <cell r="AB254"/>
          <cell r="AC254"/>
        </row>
        <row r="255">
          <cell r="C255">
            <v>5050107001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/>
          <cell r="AB255"/>
          <cell r="AC255"/>
        </row>
        <row r="256">
          <cell r="C256">
            <v>5050107002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/>
          <cell r="AB256"/>
          <cell r="AC256"/>
        </row>
        <row r="257">
          <cell r="C257">
            <v>5050105002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  <cell r="AB257"/>
          <cell r="AC257"/>
        </row>
        <row r="258">
          <cell r="C258">
            <v>5050105003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/>
          <cell r="AB258"/>
          <cell r="AC258"/>
        </row>
        <row r="259">
          <cell r="C259">
            <v>5050105007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/>
          <cell r="AB259"/>
          <cell r="AC259"/>
        </row>
        <row r="260">
          <cell r="C260">
            <v>5050105009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/>
          <cell r="AB260"/>
          <cell r="AC260"/>
        </row>
        <row r="261">
          <cell r="C261">
            <v>5050105011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  <cell r="AB261"/>
          <cell r="AC261"/>
        </row>
        <row r="262">
          <cell r="C262">
            <v>5050105013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  <cell r="AB262"/>
          <cell r="AC262"/>
        </row>
        <row r="263">
          <cell r="C263">
            <v>5050105014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  <cell r="AB263"/>
          <cell r="AC263"/>
        </row>
        <row r="264">
          <cell r="C264">
            <v>5050105099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/>
          <cell r="AB264"/>
          <cell r="AC264"/>
        </row>
        <row r="265">
          <cell r="C265">
            <v>5050106001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/>
          <cell r="AB265"/>
          <cell r="AC265"/>
        </row>
        <row r="266">
          <cell r="C266">
            <v>5050199099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/>
          <cell r="AB266"/>
          <cell r="AC266"/>
        </row>
        <row r="267">
          <cell r="C267">
            <v>5029999099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  <cell r="AB267"/>
          <cell r="AC267"/>
        </row>
        <row r="268">
          <cell r="C268">
            <v>5050409000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/>
          <cell r="AB268"/>
          <cell r="AC268"/>
        </row>
        <row r="269">
          <cell r="C269">
            <v>5050425000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  <cell r="AB269"/>
          <cell r="AC269"/>
        </row>
        <row r="270">
          <cell r="C270">
            <v>5060401000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  <cell r="AB270"/>
          <cell r="AC270"/>
        </row>
        <row r="271">
          <cell r="C271">
            <v>5050499000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  <cell r="AB271"/>
          <cell r="AC271"/>
        </row>
        <row r="272">
          <cell r="AB272">
            <v>11000000</v>
          </cell>
          <cell r="AC272">
            <v>11000000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37"/>
  <sheetViews>
    <sheetView tabSelected="1" view="pageBreakPreview" zoomScaleNormal="100" zoomScaleSheetLayoutView="100" workbookViewId="0">
      <pane ySplit="5" topLeftCell="A6" activePane="bottomLeft" state="frozen"/>
      <selection activeCell="J32" sqref="J32"/>
      <selection pane="bottomLeft" activeCell="J28" sqref="J28"/>
    </sheetView>
  </sheetViews>
  <sheetFormatPr defaultRowHeight="16.5" x14ac:dyDescent="0.3"/>
  <cols>
    <col min="1" max="5" width="9.140625" style="2"/>
    <col min="6" max="6" width="2.5703125" style="2" customWidth="1"/>
    <col min="7" max="7" width="15.140625" style="2" bestFit="1" customWidth="1"/>
    <col min="8" max="8" width="3.7109375" style="2" customWidth="1"/>
    <col min="9" max="9" width="3.28515625" style="2" customWidth="1"/>
    <col min="10" max="10" width="28.28515625" style="2" customWidth="1"/>
    <col min="11" max="11" width="3.28515625" style="64" hidden="1" customWidth="1"/>
    <col min="12" max="12" width="24.5703125" style="64" customWidth="1"/>
    <col min="13" max="14" width="21.28515625" style="68" customWidth="1"/>
    <col min="15" max="15" width="21.28515625" style="68" hidden="1" customWidth="1"/>
    <col min="16" max="16" width="15.42578125" style="64" hidden="1" customWidth="1"/>
    <col min="17" max="17" width="96" style="64" hidden="1" customWidth="1"/>
    <col min="18" max="18" width="34.5703125" style="211" hidden="1" customWidth="1"/>
    <col min="19" max="20" width="9.140625" style="64"/>
    <col min="21" max="21" width="15.140625" style="64" bestFit="1" customWidth="1"/>
    <col min="22" max="264" width="9.140625" style="64"/>
    <col min="265" max="265" width="2.5703125" style="64" customWidth="1"/>
    <col min="266" max="266" width="15.140625" style="64" bestFit="1" customWidth="1"/>
    <col min="267" max="267" width="3.7109375" style="64" customWidth="1"/>
    <col min="268" max="268" width="2.140625" style="64" customWidth="1"/>
    <col min="269" max="269" width="17.7109375" style="64" bestFit="1" customWidth="1"/>
    <col min="270" max="270" width="15" style="64" bestFit="1" customWidth="1"/>
    <col min="271" max="520" width="9.140625" style="64"/>
    <col min="521" max="521" width="2.5703125" style="64" customWidth="1"/>
    <col min="522" max="522" width="15.140625" style="64" bestFit="1" customWidth="1"/>
    <col min="523" max="523" width="3.7109375" style="64" customWidth="1"/>
    <col min="524" max="524" width="2.140625" style="64" customWidth="1"/>
    <col min="525" max="525" width="17.7109375" style="64" bestFit="1" customWidth="1"/>
    <col min="526" max="526" width="15" style="64" bestFit="1" customWidth="1"/>
    <col min="527" max="776" width="9.140625" style="64"/>
    <col min="777" max="777" width="2.5703125" style="64" customWidth="1"/>
    <col min="778" max="778" width="15.140625" style="64" bestFit="1" customWidth="1"/>
    <col min="779" max="779" width="3.7109375" style="64" customWidth="1"/>
    <col min="780" max="780" width="2.140625" style="64" customWidth="1"/>
    <col min="781" max="781" width="17.7109375" style="64" bestFit="1" customWidth="1"/>
    <col min="782" max="782" width="15" style="64" bestFit="1" customWidth="1"/>
    <col min="783" max="1032" width="9.140625" style="64"/>
    <col min="1033" max="1033" width="2.5703125" style="64" customWidth="1"/>
    <col min="1034" max="1034" width="15.140625" style="64" bestFit="1" customWidth="1"/>
    <col min="1035" max="1035" width="3.7109375" style="64" customWidth="1"/>
    <col min="1036" max="1036" width="2.140625" style="64" customWidth="1"/>
    <col min="1037" max="1037" width="17.7109375" style="64" bestFit="1" customWidth="1"/>
    <col min="1038" max="1038" width="15" style="64" bestFit="1" customWidth="1"/>
    <col min="1039" max="1288" width="9.140625" style="64"/>
    <col min="1289" max="1289" width="2.5703125" style="64" customWidth="1"/>
    <col min="1290" max="1290" width="15.140625" style="64" bestFit="1" customWidth="1"/>
    <col min="1291" max="1291" width="3.7109375" style="64" customWidth="1"/>
    <col min="1292" max="1292" width="2.140625" style="64" customWidth="1"/>
    <col min="1293" max="1293" width="17.7109375" style="64" bestFit="1" customWidth="1"/>
    <col min="1294" max="1294" width="15" style="64" bestFit="1" customWidth="1"/>
    <col min="1295" max="1544" width="9.140625" style="64"/>
    <col min="1545" max="1545" width="2.5703125" style="64" customWidth="1"/>
    <col min="1546" max="1546" width="15.140625" style="64" bestFit="1" customWidth="1"/>
    <col min="1547" max="1547" width="3.7109375" style="64" customWidth="1"/>
    <col min="1548" max="1548" width="2.140625" style="64" customWidth="1"/>
    <col min="1549" max="1549" width="17.7109375" style="64" bestFit="1" customWidth="1"/>
    <col min="1550" max="1550" width="15" style="64" bestFit="1" customWidth="1"/>
    <col min="1551" max="1800" width="9.140625" style="64"/>
    <col min="1801" max="1801" width="2.5703125" style="64" customWidth="1"/>
    <col min="1802" max="1802" width="15.140625" style="64" bestFit="1" customWidth="1"/>
    <col min="1803" max="1803" width="3.7109375" style="64" customWidth="1"/>
    <col min="1804" max="1804" width="2.140625" style="64" customWidth="1"/>
    <col min="1805" max="1805" width="17.7109375" style="64" bestFit="1" customWidth="1"/>
    <col min="1806" max="1806" width="15" style="64" bestFit="1" customWidth="1"/>
    <col min="1807" max="2056" width="9.140625" style="64"/>
    <col min="2057" max="2057" width="2.5703125" style="64" customWidth="1"/>
    <col min="2058" max="2058" width="15.140625" style="64" bestFit="1" customWidth="1"/>
    <col min="2059" max="2059" width="3.7109375" style="64" customWidth="1"/>
    <col min="2060" max="2060" width="2.140625" style="64" customWidth="1"/>
    <col min="2061" max="2061" width="17.7109375" style="64" bestFit="1" customWidth="1"/>
    <col min="2062" max="2062" width="15" style="64" bestFit="1" customWidth="1"/>
    <col min="2063" max="2312" width="9.140625" style="64"/>
    <col min="2313" max="2313" width="2.5703125" style="64" customWidth="1"/>
    <col min="2314" max="2314" width="15.140625" style="64" bestFit="1" customWidth="1"/>
    <col min="2315" max="2315" width="3.7109375" style="64" customWidth="1"/>
    <col min="2316" max="2316" width="2.140625" style="64" customWidth="1"/>
    <col min="2317" max="2317" width="17.7109375" style="64" bestFit="1" customWidth="1"/>
    <col min="2318" max="2318" width="15" style="64" bestFit="1" customWidth="1"/>
    <col min="2319" max="2568" width="9.140625" style="64"/>
    <col min="2569" max="2569" width="2.5703125" style="64" customWidth="1"/>
    <col min="2570" max="2570" width="15.140625" style="64" bestFit="1" customWidth="1"/>
    <col min="2571" max="2571" width="3.7109375" style="64" customWidth="1"/>
    <col min="2572" max="2572" width="2.140625" style="64" customWidth="1"/>
    <col min="2573" max="2573" width="17.7109375" style="64" bestFit="1" customWidth="1"/>
    <col min="2574" max="2574" width="15" style="64" bestFit="1" customWidth="1"/>
    <col min="2575" max="2824" width="9.140625" style="64"/>
    <col min="2825" max="2825" width="2.5703125" style="64" customWidth="1"/>
    <col min="2826" max="2826" width="15.140625" style="64" bestFit="1" customWidth="1"/>
    <col min="2827" max="2827" width="3.7109375" style="64" customWidth="1"/>
    <col min="2828" max="2828" width="2.140625" style="64" customWidth="1"/>
    <col min="2829" max="2829" width="17.7109375" style="64" bestFit="1" customWidth="1"/>
    <col min="2830" max="2830" width="15" style="64" bestFit="1" customWidth="1"/>
    <col min="2831" max="3080" width="9.140625" style="64"/>
    <col min="3081" max="3081" width="2.5703125" style="64" customWidth="1"/>
    <col min="3082" max="3082" width="15.140625" style="64" bestFit="1" customWidth="1"/>
    <col min="3083" max="3083" width="3.7109375" style="64" customWidth="1"/>
    <col min="3084" max="3084" width="2.140625" style="64" customWidth="1"/>
    <col min="3085" max="3085" width="17.7109375" style="64" bestFit="1" customWidth="1"/>
    <col min="3086" max="3086" width="15" style="64" bestFit="1" customWidth="1"/>
    <col min="3087" max="3336" width="9.140625" style="64"/>
    <col min="3337" max="3337" width="2.5703125" style="64" customWidth="1"/>
    <col min="3338" max="3338" width="15.140625" style="64" bestFit="1" customWidth="1"/>
    <col min="3339" max="3339" width="3.7109375" style="64" customWidth="1"/>
    <col min="3340" max="3340" width="2.140625" style="64" customWidth="1"/>
    <col min="3341" max="3341" width="17.7109375" style="64" bestFit="1" customWidth="1"/>
    <col min="3342" max="3342" width="15" style="64" bestFit="1" customWidth="1"/>
    <col min="3343" max="3592" width="9.140625" style="64"/>
    <col min="3593" max="3593" width="2.5703125" style="64" customWidth="1"/>
    <col min="3594" max="3594" width="15.140625" style="64" bestFit="1" customWidth="1"/>
    <col min="3595" max="3595" width="3.7109375" style="64" customWidth="1"/>
    <col min="3596" max="3596" width="2.140625" style="64" customWidth="1"/>
    <col min="3597" max="3597" width="17.7109375" style="64" bestFit="1" customWidth="1"/>
    <col min="3598" max="3598" width="15" style="64" bestFit="1" customWidth="1"/>
    <col min="3599" max="3848" width="9.140625" style="64"/>
    <col min="3849" max="3849" width="2.5703125" style="64" customWidth="1"/>
    <col min="3850" max="3850" width="15.140625" style="64" bestFit="1" customWidth="1"/>
    <col min="3851" max="3851" width="3.7109375" style="64" customWidth="1"/>
    <col min="3852" max="3852" width="2.140625" style="64" customWidth="1"/>
    <col min="3853" max="3853" width="17.7109375" style="64" bestFit="1" customWidth="1"/>
    <col min="3854" max="3854" width="15" style="64" bestFit="1" customWidth="1"/>
    <col min="3855" max="4104" width="9.140625" style="64"/>
    <col min="4105" max="4105" width="2.5703125" style="64" customWidth="1"/>
    <col min="4106" max="4106" width="15.140625" style="64" bestFit="1" customWidth="1"/>
    <col min="4107" max="4107" width="3.7109375" style="64" customWidth="1"/>
    <col min="4108" max="4108" width="2.140625" style="64" customWidth="1"/>
    <col min="4109" max="4109" width="17.7109375" style="64" bestFit="1" customWidth="1"/>
    <col min="4110" max="4110" width="15" style="64" bestFit="1" customWidth="1"/>
    <col min="4111" max="4360" width="9.140625" style="64"/>
    <col min="4361" max="4361" width="2.5703125" style="64" customWidth="1"/>
    <col min="4362" max="4362" width="15.140625" style="64" bestFit="1" customWidth="1"/>
    <col min="4363" max="4363" width="3.7109375" style="64" customWidth="1"/>
    <col min="4364" max="4364" width="2.140625" style="64" customWidth="1"/>
    <col min="4365" max="4365" width="17.7109375" style="64" bestFit="1" customWidth="1"/>
    <col min="4366" max="4366" width="15" style="64" bestFit="1" customWidth="1"/>
    <col min="4367" max="4616" width="9.140625" style="64"/>
    <col min="4617" max="4617" width="2.5703125" style="64" customWidth="1"/>
    <col min="4618" max="4618" width="15.140625" style="64" bestFit="1" customWidth="1"/>
    <col min="4619" max="4619" width="3.7109375" style="64" customWidth="1"/>
    <col min="4620" max="4620" width="2.140625" style="64" customWidth="1"/>
    <col min="4621" max="4621" width="17.7109375" style="64" bestFit="1" customWidth="1"/>
    <col min="4622" max="4622" width="15" style="64" bestFit="1" customWidth="1"/>
    <col min="4623" max="4872" width="9.140625" style="64"/>
    <col min="4873" max="4873" width="2.5703125" style="64" customWidth="1"/>
    <col min="4874" max="4874" width="15.140625" style="64" bestFit="1" customWidth="1"/>
    <col min="4875" max="4875" width="3.7109375" style="64" customWidth="1"/>
    <col min="4876" max="4876" width="2.140625" style="64" customWidth="1"/>
    <col min="4877" max="4877" width="17.7109375" style="64" bestFit="1" customWidth="1"/>
    <col min="4878" max="4878" width="15" style="64" bestFit="1" customWidth="1"/>
    <col min="4879" max="5128" width="9.140625" style="64"/>
    <col min="5129" max="5129" width="2.5703125" style="64" customWidth="1"/>
    <col min="5130" max="5130" width="15.140625" style="64" bestFit="1" customWidth="1"/>
    <col min="5131" max="5131" width="3.7109375" style="64" customWidth="1"/>
    <col min="5132" max="5132" width="2.140625" style="64" customWidth="1"/>
    <col min="5133" max="5133" width="17.7109375" style="64" bestFit="1" customWidth="1"/>
    <col min="5134" max="5134" width="15" style="64" bestFit="1" customWidth="1"/>
    <col min="5135" max="5384" width="9.140625" style="64"/>
    <col min="5385" max="5385" width="2.5703125" style="64" customWidth="1"/>
    <col min="5386" max="5386" width="15.140625" style="64" bestFit="1" customWidth="1"/>
    <col min="5387" max="5387" width="3.7109375" style="64" customWidth="1"/>
    <col min="5388" max="5388" width="2.140625" style="64" customWidth="1"/>
    <col min="5389" max="5389" width="17.7109375" style="64" bestFit="1" customWidth="1"/>
    <col min="5390" max="5390" width="15" style="64" bestFit="1" customWidth="1"/>
    <col min="5391" max="5640" width="9.140625" style="64"/>
    <col min="5641" max="5641" width="2.5703125" style="64" customWidth="1"/>
    <col min="5642" max="5642" width="15.140625" style="64" bestFit="1" customWidth="1"/>
    <col min="5643" max="5643" width="3.7109375" style="64" customWidth="1"/>
    <col min="5644" max="5644" width="2.140625" style="64" customWidth="1"/>
    <col min="5645" max="5645" width="17.7109375" style="64" bestFit="1" customWidth="1"/>
    <col min="5646" max="5646" width="15" style="64" bestFit="1" customWidth="1"/>
    <col min="5647" max="5896" width="9.140625" style="64"/>
    <col min="5897" max="5897" width="2.5703125" style="64" customWidth="1"/>
    <col min="5898" max="5898" width="15.140625" style="64" bestFit="1" customWidth="1"/>
    <col min="5899" max="5899" width="3.7109375" style="64" customWidth="1"/>
    <col min="5900" max="5900" width="2.140625" style="64" customWidth="1"/>
    <col min="5901" max="5901" width="17.7109375" style="64" bestFit="1" customWidth="1"/>
    <col min="5902" max="5902" width="15" style="64" bestFit="1" customWidth="1"/>
    <col min="5903" max="6152" width="9.140625" style="64"/>
    <col min="6153" max="6153" width="2.5703125" style="64" customWidth="1"/>
    <col min="6154" max="6154" width="15.140625" style="64" bestFit="1" customWidth="1"/>
    <col min="6155" max="6155" width="3.7109375" style="64" customWidth="1"/>
    <col min="6156" max="6156" width="2.140625" style="64" customWidth="1"/>
    <col min="6157" max="6157" width="17.7109375" style="64" bestFit="1" customWidth="1"/>
    <col min="6158" max="6158" width="15" style="64" bestFit="1" customWidth="1"/>
    <col min="6159" max="6408" width="9.140625" style="64"/>
    <col min="6409" max="6409" width="2.5703125" style="64" customWidth="1"/>
    <col min="6410" max="6410" width="15.140625" style="64" bestFit="1" customWidth="1"/>
    <col min="6411" max="6411" width="3.7109375" style="64" customWidth="1"/>
    <col min="6412" max="6412" width="2.140625" style="64" customWidth="1"/>
    <col min="6413" max="6413" width="17.7109375" style="64" bestFit="1" customWidth="1"/>
    <col min="6414" max="6414" width="15" style="64" bestFit="1" customWidth="1"/>
    <col min="6415" max="6664" width="9.140625" style="64"/>
    <col min="6665" max="6665" width="2.5703125" style="64" customWidth="1"/>
    <col min="6666" max="6666" width="15.140625" style="64" bestFit="1" customWidth="1"/>
    <col min="6667" max="6667" width="3.7109375" style="64" customWidth="1"/>
    <col min="6668" max="6668" width="2.140625" style="64" customWidth="1"/>
    <col min="6669" max="6669" width="17.7109375" style="64" bestFit="1" customWidth="1"/>
    <col min="6670" max="6670" width="15" style="64" bestFit="1" customWidth="1"/>
    <col min="6671" max="6920" width="9.140625" style="64"/>
    <col min="6921" max="6921" width="2.5703125" style="64" customWidth="1"/>
    <col min="6922" max="6922" width="15.140625" style="64" bestFit="1" customWidth="1"/>
    <col min="6923" max="6923" width="3.7109375" style="64" customWidth="1"/>
    <col min="6924" max="6924" width="2.140625" style="64" customWidth="1"/>
    <col min="6925" max="6925" width="17.7109375" style="64" bestFit="1" customWidth="1"/>
    <col min="6926" max="6926" width="15" style="64" bestFit="1" customWidth="1"/>
    <col min="6927" max="7176" width="9.140625" style="64"/>
    <col min="7177" max="7177" width="2.5703125" style="64" customWidth="1"/>
    <col min="7178" max="7178" width="15.140625" style="64" bestFit="1" customWidth="1"/>
    <col min="7179" max="7179" width="3.7109375" style="64" customWidth="1"/>
    <col min="7180" max="7180" width="2.140625" style="64" customWidth="1"/>
    <col min="7181" max="7181" width="17.7109375" style="64" bestFit="1" customWidth="1"/>
    <col min="7182" max="7182" width="15" style="64" bestFit="1" customWidth="1"/>
    <col min="7183" max="7432" width="9.140625" style="64"/>
    <col min="7433" max="7433" width="2.5703125" style="64" customWidth="1"/>
    <col min="7434" max="7434" width="15.140625" style="64" bestFit="1" customWidth="1"/>
    <col min="7435" max="7435" width="3.7109375" style="64" customWidth="1"/>
    <col min="7436" max="7436" width="2.140625" style="64" customWidth="1"/>
    <col min="7437" max="7437" width="17.7109375" style="64" bestFit="1" customWidth="1"/>
    <col min="7438" max="7438" width="15" style="64" bestFit="1" customWidth="1"/>
    <col min="7439" max="7688" width="9.140625" style="64"/>
    <col min="7689" max="7689" width="2.5703125" style="64" customWidth="1"/>
    <col min="7690" max="7690" width="15.140625" style="64" bestFit="1" customWidth="1"/>
    <col min="7691" max="7691" width="3.7109375" style="64" customWidth="1"/>
    <col min="7692" max="7692" width="2.140625" style="64" customWidth="1"/>
    <col min="7693" max="7693" width="17.7109375" style="64" bestFit="1" customWidth="1"/>
    <col min="7694" max="7694" width="15" style="64" bestFit="1" customWidth="1"/>
    <col min="7695" max="7944" width="9.140625" style="64"/>
    <col min="7945" max="7945" width="2.5703125" style="64" customWidth="1"/>
    <col min="7946" max="7946" width="15.140625" style="64" bestFit="1" customWidth="1"/>
    <col min="7947" max="7947" width="3.7109375" style="64" customWidth="1"/>
    <col min="7948" max="7948" width="2.140625" style="64" customWidth="1"/>
    <col min="7949" max="7949" width="17.7109375" style="64" bestFit="1" customWidth="1"/>
    <col min="7950" max="7950" width="15" style="64" bestFit="1" customWidth="1"/>
    <col min="7951" max="8200" width="9.140625" style="64"/>
    <col min="8201" max="8201" width="2.5703125" style="64" customWidth="1"/>
    <col min="8202" max="8202" width="15.140625" style="64" bestFit="1" customWidth="1"/>
    <col min="8203" max="8203" width="3.7109375" style="64" customWidth="1"/>
    <col min="8204" max="8204" width="2.140625" style="64" customWidth="1"/>
    <col min="8205" max="8205" width="17.7109375" style="64" bestFit="1" customWidth="1"/>
    <col min="8206" max="8206" width="15" style="64" bestFit="1" customWidth="1"/>
    <col min="8207" max="8456" width="9.140625" style="64"/>
    <col min="8457" max="8457" width="2.5703125" style="64" customWidth="1"/>
    <col min="8458" max="8458" width="15.140625" style="64" bestFit="1" customWidth="1"/>
    <col min="8459" max="8459" width="3.7109375" style="64" customWidth="1"/>
    <col min="8460" max="8460" width="2.140625" style="64" customWidth="1"/>
    <col min="8461" max="8461" width="17.7109375" style="64" bestFit="1" customWidth="1"/>
    <col min="8462" max="8462" width="15" style="64" bestFit="1" customWidth="1"/>
    <col min="8463" max="8712" width="9.140625" style="64"/>
    <col min="8713" max="8713" width="2.5703125" style="64" customWidth="1"/>
    <col min="8714" max="8714" width="15.140625" style="64" bestFit="1" customWidth="1"/>
    <col min="8715" max="8715" width="3.7109375" style="64" customWidth="1"/>
    <col min="8716" max="8716" width="2.140625" style="64" customWidth="1"/>
    <col min="8717" max="8717" width="17.7109375" style="64" bestFit="1" customWidth="1"/>
    <col min="8718" max="8718" width="15" style="64" bestFit="1" customWidth="1"/>
    <col min="8719" max="8968" width="9.140625" style="64"/>
    <col min="8969" max="8969" width="2.5703125" style="64" customWidth="1"/>
    <col min="8970" max="8970" width="15.140625" style="64" bestFit="1" customWidth="1"/>
    <col min="8971" max="8971" width="3.7109375" style="64" customWidth="1"/>
    <col min="8972" max="8972" width="2.140625" style="64" customWidth="1"/>
    <col min="8973" max="8973" width="17.7109375" style="64" bestFit="1" customWidth="1"/>
    <col min="8974" max="8974" width="15" style="64" bestFit="1" customWidth="1"/>
    <col min="8975" max="9224" width="9.140625" style="64"/>
    <col min="9225" max="9225" width="2.5703125" style="64" customWidth="1"/>
    <col min="9226" max="9226" width="15.140625" style="64" bestFit="1" customWidth="1"/>
    <col min="9227" max="9227" width="3.7109375" style="64" customWidth="1"/>
    <col min="9228" max="9228" width="2.140625" style="64" customWidth="1"/>
    <col min="9229" max="9229" width="17.7109375" style="64" bestFit="1" customWidth="1"/>
    <col min="9230" max="9230" width="15" style="64" bestFit="1" customWidth="1"/>
    <col min="9231" max="9480" width="9.140625" style="64"/>
    <col min="9481" max="9481" width="2.5703125" style="64" customWidth="1"/>
    <col min="9482" max="9482" width="15.140625" style="64" bestFit="1" customWidth="1"/>
    <col min="9483" max="9483" width="3.7109375" style="64" customWidth="1"/>
    <col min="9484" max="9484" width="2.140625" style="64" customWidth="1"/>
    <col min="9485" max="9485" width="17.7109375" style="64" bestFit="1" customWidth="1"/>
    <col min="9486" max="9486" width="15" style="64" bestFit="1" customWidth="1"/>
    <col min="9487" max="9736" width="9.140625" style="64"/>
    <col min="9737" max="9737" width="2.5703125" style="64" customWidth="1"/>
    <col min="9738" max="9738" width="15.140625" style="64" bestFit="1" customWidth="1"/>
    <col min="9739" max="9739" width="3.7109375" style="64" customWidth="1"/>
    <col min="9740" max="9740" width="2.140625" style="64" customWidth="1"/>
    <col min="9741" max="9741" width="17.7109375" style="64" bestFit="1" customWidth="1"/>
    <col min="9742" max="9742" width="15" style="64" bestFit="1" customWidth="1"/>
    <col min="9743" max="9992" width="9.140625" style="64"/>
    <col min="9993" max="9993" width="2.5703125" style="64" customWidth="1"/>
    <col min="9994" max="9994" width="15.140625" style="64" bestFit="1" customWidth="1"/>
    <col min="9995" max="9995" width="3.7109375" style="64" customWidth="1"/>
    <col min="9996" max="9996" width="2.140625" style="64" customWidth="1"/>
    <col min="9997" max="9997" width="17.7109375" style="64" bestFit="1" customWidth="1"/>
    <col min="9998" max="9998" width="15" style="64" bestFit="1" customWidth="1"/>
    <col min="9999" max="10248" width="9.140625" style="64"/>
    <col min="10249" max="10249" width="2.5703125" style="64" customWidth="1"/>
    <col min="10250" max="10250" width="15.140625" style="64" bestFit="1" customWidth="1"/>
    <col min="10251" max="10251" width="3.7109375" style="64" customWidth="1"/>
    <col min="10252" max="10252" width="2.140625" style="64" customWidth="1"/>
    <col min="10253" max="10253" width="17.7109375" style="64" bestFit="1" customWidth="1"/>
    <col min="10254" max="10254" width="15" style="64" bestFit="1" customWidth="1"/>
    <col min="10255" max="10504" width="9.140625" style="64"/>
    <col min="10505" max="10505" width="2.5703125" style="64" customWidth="1"/>
    <col min="10506" max="10506" width="15.140625" style="64" bestFit="1" customWidth="1"/>
    <col min="10507" max="10507" width="3.7109375" style="64" customWidth="1"/>
    <col min="10508" max="10508" width="2.140625" style="64" customWidth="1"/>
    <col min="10509" max="10509" width="17.7109375" style="64" bestFit="1" customWidth="1"/>
    <col min="10510" max="10510" width="15" style="64" bestFit="1" customWidth="1"/>
    <col min="10511" max="10760" width="9.140625" style="64"/>
    <col min="10761" max="10761" width="2.5703125" style="64" customWidth="1"/>
    <col min="10762" max="10762" width="15.140625" style="64" bestFit="1" customWidth="1"/>
    <col min="10763" max="10763" width="3.7109375" style="64" customWidth="1"/>
    <col min="10764" max="10764" width="2.140625" style="64" customWidth="1"/>
    <col min="10765" max="10765" width="17.7109375" style="64" bestFit="1" customWidth="1"/>
    <col min="10766" max="10766" width="15" style="64" bestFit="1" customWidth="1"/>
    <col min="10767" max="11016" width="9.140625" style="64"/>
    <col min="11017" max="11017" width="2.5703125" style="64" customWidth="1"/>
    <col min="11018" max="11018" width="15.140625" style="64" bestFit="1" customWidth="1"/>
    <col min="11019" max="11019" width="3.7109375" style="64" customWidth="1"/>
    <col min="11020" max="11020" width="2.140625" style="64" customWidth="1"/>
    <col min="11021" max="11021" width="17.7109375" style="64" bestFit="1" customWidth="1"/>
    <col min="11022" max="11022" width="15" style="64" bestFit="1" customWidth="1"/>
    <col min="11023" max="11272" width="9.140625" style="64"/>
    <col min="11273" max="11273" width="2.5703125" style="64" customWidth="1"/>
    <col min="11274" max="11274" width="15.140625" style="64" bestFit="1" customWidth="1"/>
    <col min="11275" max="11275" width="3.7109375" style="64" customWidth="1"/>
    <col min="11276" max="11276" width="2.140625" style="64" customWidth="1"/>
    <col min="11277" max="11277" width="17.7109375" style="64" bestFit="1" customWidth="1"/>
    <col min="11278" max="11278" width="15" style="64" bestFit="1" customWidth="1"/>
    <col min="11279" max="11528" width="9.140625" style="64"/>
    <col min="11529" max="11529" width="2.5703125" style="64" customWidth="1"/>
    <col min="11530" max="11530" width="15.140625" style="64" bestFit="1" customWidth="1"/>
    <col min="11531" max="11531" width="3.7109375" style="64" customWidth="1"/>
    <col min="11532" max="11532" width="2.140625" style="64" customWidth="1"/>
    <col min="11533" max="11533" width="17.7109375" style="64" bestFit="1" customWidth="1"/>
    <col min="11534" max="11534" width="15" style="64" bestFit="1" customWidth="1"/>
    <col min="11535" max="11784" width="9.140625" style="64"/>
    <col min="11785" max="11785" width="2.5703125" style="64" customWidth="1"/>
    <col min="11786" max="11786" width="15.140625" style="64" bestFit="1" customWidth="1"/>
    <col min="11787" max="11787" width="3.7109375" style="64" customWidth="1"/>
    <col min="11788" max="11788" width="2.140625" style="64" customWidth="1"/>
    <col min="11789" max="11789" width="17.7109375" style="64" bestFit="1" customWidth="1"/>
    <col min="11790" max="11790" width="15" style="64" bestFit="1" customWidth="1"/>
    <col min="11791" max="12040" width="9.140625" style="64"/>
    <col min="12041" max="12041" width="2.5703125" style="64" customWidth="1"/>
    <col min="12042" max="12042" width="15.140625" style="64" bestFit="1" customWidth="1"/>
    <col min="12043" max="12043" width="3.7109375" style="64" customWidth="1"/>
    <col min="12044" max="12044" width="2.140625" style="64" customWidth="1"/>
    <col min="12045" max="12045" width="17.7109375" style="64" bestFit="1" customWidth="1"/>
    <col min="12046" max="12046" width="15" style="64" bestFit="1" customWidth="1"/>
    <col min="12047" max="12296" width="9.140625" style="64"/>
    <col min="12297" max="12297" width="2.5703125" style="64" customWidth="1"/>
    <col min="12298" max="12298" width="15.140625" style="64" bestFit="1" customWidth="1"/>
    <col min="12299" max="12299" width="3.7109375" style="64" customWidth="1"/>
    <col min="12300" max="12300" width="2.140625" style="64" customWidth="1"/>
    <col min="12301" max="12301" width="17.7109375" style="64" bestFit="1" customWidth="1"/>
    <col min="12302" max="12302" width="15" style="64" bestFit="1" customWidth="1"/>
    <col min="12303" max="12552" width="9.140625" style="64"/>
    <col min="12553" max="12553" width="2.5703125" style="64" customWidth="1"/>
    <col min="12554" max="12554" width="15.140625" style="64" bestFit="1" customWidth="1"/>
    <col min="12555" max="12555" width="3.7109375" style="64" customWidth="1"/>
    <col min="12556" max="12556" width="2.140625" style="64" customWidth="1"/>
    <col min="12557" max="12557" width="17.7109375" style="64" bestFit="1" customWidth="1"/>
    <col min="12558" max="12558" width="15" style="64" bestFit="1" customWidth="1"/>
    <col min="12559" max="12808" width="9.140625" style="64"/>
    <col min="12809" max="12809" width="2.5703125" style="64" customWidth="1"/>
    <col min="12810" max="12810" width="15.140625" style="64" bestFit="1" customWidth="1"/>
    <col min="12811" max="12811" width="3.7109375" style="64" customWidth="1"/>
    <col min="12812" max="12812" width="2.140625" style="64" customWidth="1"/>
    <col min="12813" max="12813" width="17.7109375" style="64" bestFit="1" customWidth="1"/>
    <col min="12814" max="12814" width="15" style="64" bestFit="1" customWidth="1"/>
    <col min="12815" max="13064" width="9.140625" style="64"/>
    <col min="13065" max="13065" width="2.5703125" style="64" customWidth="1"/>
    <col min="13066" max="13066" width="15.140625" style="64" bestFit="1" customWidth="1"/>
    <col min="13067" max="13067" width="3.7109375" style="64" customWidth="1"/>
    <col min="13068" max="13068" width="2.140625" style="64" customWidth="1"/>
    <col min="13069" max="13069" width="17.7109375" style="64" bestFit="1" customWidth="1"/>
    <col min="13070" max="13070" width="15" style="64" bestFit="1" customWidth="1"/>
    <col min="13071" max="13320" width="9.140625" style="64"/>
    <col min="13321" max="13321" width="2.5703125" style="64" customWidth="1"/>
    <col min="13322" max="13322" width="15.140625" style="64" bestFit="1" customWidth="1"/>
    <col min="13323" max="13323" width="3.7109375" style="64" customWidth="1"/>
    <col min="13324" max="13324" width="2.140625" style="64" customWidth="1"/>
    <col min="13325" max="13325" width="17.7109375" style="64" bestFit="1" customWidth="1"/>
    <col min="13326" max="13326" width="15" style="64" bestFit="1" customWidth="1"/>
    <col min="13327" max="13576" width="9.140625" style="64"/>
    <col min="13577" max="13577" width="2.5703125" style="64" customWidth="1"/>
    <col min="13578" max="13578" width="15.140625" style="64" bestFit="1" customWidth="1"/>
    <col min="13579" max="13579" width="3.7109375" style="64" customWidth="1"/>
    <col min="13580" max="13580" width="2.140625" style="64" customWidth="1"/>
    <col min="13581" max="13581" width="17.7109375" style="64" bestFit="1" customWidth="1"/>
    <col min="13582" max="13582" width="15" style="64" bestFit="1" customWidth="1"/>
    <col min="13583" max="13832" width="9.140625" style="64"/>
    <col min="13833" max="13833" width="2.5703125" style="64" customWidth="1"/>
    <col min="13834" max="13834" width="15.140625" style="64" bestFit="1" customWidth="1"/>
    <col min="13835" max="13835" width="3.7109375" style="64" customWidth="1"/>
    <col min="13836" max="13836" width="2.140625" style="64" customWidth="1"/>
    <col min="13837" max="13837" width="17.7109375" style="64" bestFit="1" customWidth="1"/>
    <col min="13838" max="13838" width="15" style="64" bestFit="1" customWidth="1"/>
    <col min="13839" max="14088" width="9.140625" style="64"/>
    <col min="14089" max="14089" width="2.5703125" style="64" customWidth="1"/>
    <col min="14090" max="14090" width="15.140625" style="64" bestFit="1" customWidth="1"/>
    <col min="14091" max="14091" width="3.7109375" style="64" customWidth="1"/>
    <col min="14092" max="14092" width="2.140625" style="64" customWidth="1"/>
    <col min="14093" max="14093" width="17.7109375" style="64" bestFit="1" customWidth="1"/>
    <col min="14094" max="14094" width="15" style="64" bestFit="1" customWidth="1"/>
    <col min="14095" max="14344" width="9.140625" style="64"/>
    <col min="14345" max="14345" width="2.5703125" style="64" customWidth="1"/>
    <col min="14346" max="14346" width="15.140625" style="64" bestFit="1" customWidth="1"/>
    <col min="14347" max="14347" width="3.7109375" style="64" customWidth="1"/>
    <col min="14348" max="14348" width="2.140625" style="64" customWidth="1"/>
    <col min="14349" max="14349" width="17.7109375" style="64" bestFit="1" customWidth="1"/>
    <col min="14350" max="14350" width="15" style="64" bestFit="1" customWidth="1"/>
    <col min="14351" max="14600" width="9.140625" style="64"/>
    <col min="14601" max="14601" width="2.5703125" style="64" customWidth="1"/>
    <col min="14602" max="14602" width="15.140625" style="64" bestFit="1" customWidth="1"/>
    <col min="14603" max="14603" width="3.7109375" style="64" customWidth="1"/>
    <col min="14604" max="14604" width="2.140625" style="64" customWidth="1"/>
    <col min="14605" max="14605" width="17.7109375" style="64" bestFit="1" customWidth="1"/>
    <col min="14606" max="14606" width="15" style="64" bestFit="1" customWidth="1"/>
    <col min="14607" max="14856" width="9.140625" style="64"/>
    <col min="14857" max="14857" width="2.5703125" style="64" customWidth="1"/>
    <col min="14858" max="14858" width="15.140625" style="64" bestFit="1" customWidth="1"/>
    <col min="14859" max="14859" width="3.7109375" style="64" customWidth="1"/>
    <col min="14860" max="14860" width="2.140625" style="64" customWidth="1"/>
    <col min="14861" max="14861" width="17.7109375" style="64" bestFit="1" customWidth="1"/>
    <col min="14862" max="14862" width="15" style="64" bestFit="1" customWidth="1"/>
    <col min="14863" max="15112" width="9.140625" style="64"/>
    <col min="15113" max="15113" width="2.5703125" style="64" customWidth="1"/>
    <col min="15114" max="15114" width="15.140625" style="64" bestFit="1" customWidth="1"/>
    <col min="15115" max="15115" width="3.7109375" style="64" customWidth="1"/>
    <col min="15116" max="15116" width="2.140625" style="64" customWidth="1"/>
    <col min="15117" max="15117" width="17.7109375" style="64" bestFit="1" customWidth="1"/>
    <col min="15118" max="15118" width="15" style="64" bestFit="1" customWidth="1"/>
    <col min="15119" max="15368" width="9.140625" style="64"/>
    <col min="15369" max="15369" width="2.5703125" style="64" customWidth="1"/>
    <col min="15370" max="15370" width="15.140625" style="64" bestFit="1" customWidth="1"/>
    <col min="15371" max="15371" width="3.7109375" style="64" customWidth="1"/>
    <col min="15372" max="15372" width="2.140625" style="64" customWidth="1"/>
    <col min="15373" max="15373" width="17.7109375" style="64" bestFit="1" customWidth="1"/>
    <col min="15374" max="15374" width="15" style="64" bestFit="1" customWidth="1"/>
    <col min="15375" max="15624" width="9.140625" style="64"/>
    <col min="15625" max="15625" width="2.5703125" style="64" customWidth="1"/>
    <col min="15626" max="15626" width="15.140625" style="64" bestFit="1" customWidth="1"/>
    <col min="15627" max="15627" width="3.7109375" style="64" customWidth="1"/>
    <col min="15628" max="15628" width="2.140625" style="64" customWidth="1"/>
    <col min="15629" max="15629" width="17.7109375" style="64" bestFit="1" customWidth="1"/>
    <col min="15630" max="15630" width="15" style="64" bestFit="1" customWidth="1"/>
    <col min="15631" max="15880" width="9.140625" style="64"/>
    <col min="15881" max="15881" width="2.5703125" style="64" customWidth="1"/>
    <col min="15882" max="15882" width="15.140625" style="64" bestFit="1" customWidth="1"/>
    <col min="15883" max="15883" width="3.7109375" style="64" customWidth="1"/>
    <col min="15884" max="15884" width="2.140625" style="64" customWidth="1"/>
    <col min="15885" max="15885" width="17.7109375" style="64" bestFit="1" customWidth="1"/>
    <col min="15886" max="15886" width="15" style="64" bestFit="1" customWidth="1"/>
    <col min="15887" max="16136" width="9.140625" style="64"/>
    <col min="16137" max="16137" width="2.5703125" style="64" customWidth="1"/>
    <col min="16138" max="16138" width="15.140625" style="64" bestFit="1" customWidth="1"/>
    <col min="16139" max="16139" width="3.7109375" style="64" customWidth="1"/>
    <col min="16140" max="16140" width="2.140625" style="64" customWidth="1"/>
    <col min="16141" max="16141" width="17.7109375" style="64" bestFit="1" customWidth="1"/>
    <col min="16142" max="16142" width="15" style="64" bestFit="1" customWidth="1"/>
    <col min="16143" max="16384" width="9.140625" style="64"/>
  </cols>
  <sheetData>
    <row r="1" spans="1:21" x14ac:dyDescent="0.3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</row>
    <row r="2" spans="1:21" x14ac:dyDescent="0.3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</row>
    <row r="3" spans="1:21" x14ac:dyDescent="0.3">
      <c r="A3" s="339" t="s">
        <v>418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</row>
    <row r="4" spans="1:21" x14ac:dyDescent="0.3">
      <c r="A4" s="340" t="str">
        <f>FC3SFP!A4</f>
        <v>Fund Cluster 3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</row>
    <row r="5" spans="1:21" x14ac:dyDescent="0.3">
      <c r="A5" s="341" t="str">
        <f>'tb control'!A5:E5</f>
        <v>As at June 30, 2024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</row>
    <row r="6" spans="1:21" x14ac:dyDescent="0.3">
      <c r="A6" s="36" t="s">
        <v>348</v>
      </c>
      <c r="B6" s="36"/>
      <c r="C6" s="36"/>
      <c r="D6" s="36"/>
      <c r="E6" s="36"/>
      <c r="F6" s="36"/>
      <c r="G6" s="36"/>
      <c r="H6" s="36"/>
      <c r="I6" s="36"/>
      <c r="J6" s="36"/>
      <c r="K6" s="53"/>
      <c r="L6" s="53"/>
      <c r="M6" s="63"/>
      <c r="N6" s="63"/>
      <c r="O6" s="63"/>
    </row>
    <row r="7" spans="1:21" x14ac:dyDescent="0.3">
      <c r="A7" s="36"/>
      <c r="B7" s="36"/>
      <c r="C7" s="36"/>
      <c r="D7" s="36"/>
      <c r="E7" s="36"/>
      <c r="F7" s="36"/>
      <c r="G7" s="36"/>
      <c r="H7" s="36"/>
      <c r="I7" s="36"/>
      <c r="J7" s="265">
        <v>2024</v>
      </c>
      <c r="K7" s="252"/>
      <c r="L7" s="297" t="s">
        <v>433</v>
      </c>
      <c r="M7" s="253" t="s">
        <v>432</v>
      </c>
      <c r="N7" s="253" t="s">
        <v>431</v>
      </c>
      <c r="O7" s="253"/>
      <c r="P7" s="65"/>
    </row>
    <row r="8" spans="1:21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53"/>
      <c r="L8" s="53"/>
      <c r="M8" s="63"/>
      <c r="N8" s="63"/>
      <c r="O8" s="63"/>
    </row>
    <row r="9" spans="1:21" x14ac:dyDescent="0.3">
      <c r="A9" s="36"/>
      <c r="B9" s="36"/>
      <c r="C9" s="36"/>
      <c r="D9" s="36"/>
      <c r="E9" s="36"/>
      <c r="F9" s="36"/>
      <c r="G9" s="36"/>
      <c r="H9" s="36"/>
      <c r="I9" s="36"/>
      <c r="J9" s="60" t="s">
        <v>254</v>
      </c>
      <c r="K9" s="53"/>
      <c r="L9" s="53"/>
      <c r="M9" s="63"/>
      <c r="N9" s="63"/>
      <c r="O9" s="63"/>
    </row>
    <row r="10" spans="1:21" x14ac:dyDescent="0.3">
      <c r="A10" s="36"/>
      <c r="B10" s="36"/>
      <c r="C10" s="36"/>
      <c r="D10" s="36"/>
      <c r="E10" s="36"/>
      <c r="F10" s="36"/>
      <c r="G10" s="36"/>
      <c r="H10" s="36"/>
      <c r="I10" s="36"/>
      <c r="J10" s="61"/>
      <c r="K10" s="66"/>
      <c r="L10" s="66"/>
      <c r="M10" s="61"/>
      <c r="N10" s="61"/>
      <c r="O10" s="61"/>
    </row>
    <row r="11" spans="1:21" x14ac:dyDescent="0.3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53"/>
      <c r="L11" s="53"/>
      <c r="M11" s="63"/>
      <c r="N11" s="63"/>
      <c r="O11" s="63"/>
    </row>
    <row r="12" spans="1:21" x14ac:dyDescent="0.3">
      <c r="A12" s="36" t="s">
        <v>430</v>
      </c>
      <c r="B12" s="38"/>
      <c r="C12" s="34"/>
      <c r="D12" s="36"/>
      <c r="E12" s="36"/>
      <c r="F12" s="36"/>
      <c r="G12" s="36"/>
      <c r="H12" s="36"/>
      <c r="I12" s="37" t="s">
        <v>184</v>
      </c>
      <c r="J12" s="23">
        <v>11000000</v>
      </c>
      <c r="K12" s="53" t="s">
        <v>184</v>
      </c>
      <c r="L12" s="140">
        <v>0</v>
      </c>
      <c r="M12" s="140">
        <v>0</v>
      </c>
      <c r="N12" s="140">
        <f>L12+M12</f>
        <v>0</v>
      </c>
      <c r="O12" s="63"/>
    </row>
    <row r="13" spans="1:21" hidden="1" x14ac:dyDescent="0.3">
      <c r="A13" s="36" t="s">
        <v>423</v>
      </c>
      <c r="B13" s="38"/>
      <c r="C13" s="34"/>
      <c r="D13" s="36"/>
      <c r="E13" s="36"/>
      <c r="F13" s="36"/>
      <c r="G13" s="36"/>
      <c r="H13" s="36"/>
      <c r="I13" s="37"/>
      <c r="J13" s="20">
        <v>0</v>
      </c>
      <c r="K13" s="53"/>
      <c r="L13" s="63"/>
      <c r="M13" s="63"/>
      <c r="N13" s="63"/>
      <c r="O13" s="63"/>
    </row>
    <row r="14" spans="1:21" hidden="1" x14ac:dyDescent="0.3">
      <c r="A14" s="36" t="s">
        <v>255</v>
      </c>
      <c r="B14" s="38"/>
      <c r="C14" s="36"/>
      <c r="D14" s="36"/>
      <c r="E14" s="36"/>
      <c r="F14" s="36"/>
      <c r="G14" s="53"/>
      <c r="H14" s="36"/>
      <c r="I14" s="36"/>
      <c r="J14" s="241"/>
      <c r="K14" s="53"/>
      <c r="L14" s="63"/>
      <c r="M14" s="140"/>
      <c r="N14" s="140"/>
      <c r="O14" s="63"/>
      <c r="Q14" s="64" t="s">
        <v>388</v>
      </c>
      <c r="R14" s="233"/>
    </row>
    <row r="15" spans="1:21" x14ac:dyDescent="0.3">
      <c r="A15" s="36" t="s">
        <v>256</v>
      </c>
      <c r="B15" s="38"/>
      <c r="C15" s="36"/>
      <c r="D15" s="36"/>
      <c r="E15" s="36"/>
      <c r="F15" s="36"/>
      <c r="G15" s="36"/>
      <c r="H15" s="36"/>
      <c r="I15" s="36"/>
      <c r="J15" s="22">
        <f>SUM(J12:J14)</f>
        <v>11000000</v>
      </c>
      <c r="K15" s="22">
        <f t="shared" ref="K15:N15" si="0">SUM(K12:K14)</f>
        <v>0</v>
      </c>
      <c r="L15" s="22">
        <f t="shared" si="0"/>
        <v>0</v>
      </c>
      <c r="M15" s="22">
        <f t="shared" si="0"/>
        <v>0</v>
      </c>
      <c r="N15" s="22">
        <f t="shared" si="0"/>
        <v>0</v>
      </c>
      <c r="O15" s="102">
        <f>J15-'FC3-Pre TB 2024'!E112</f>
        <v>0</v>
      </c>
      <c r="P15" s="68">
        <f>'FC3-Pre TB 2024'!E112</f>
        <v>11000000</v>
      </c>
      <c r="Q15" s="107" t="s">
        <v>417</v>
      </c>
      <c r="R15" s="211">
        <f>'tb control'!E112</f>
        <v>11000000</v>
      </c>
      <c r="U15" s="68"/>
    </row>
    <row r="16" spans="1:21" x14ac:dyDescent="0.3">
      <c r="A16" s="36"/>
      <c r="B16" s="38"/>
      <c r="C16" s="36"/>
      <c r="D16" s="36"/>
      <c r="E16" s="36"/>
      <c r="F16" s="36"/>
      <c r="G16" s="36"/>
      <c r="H16" s="36"/>
      <c r="I16" s="36"/>
      <c r="J16" s="36"/>
      <c r="K16" s="53"/>
      <c r="L16" s="63"/>
      <c r="M16" s="63"/>
      <c r="N16" s="63"/>
      <c r="O16" s="63"/>
      <c r="P16" s="68">
        <f>J15-P15</f>
        <v>0</v>
      </c>
      <c r="R16" s="211">
        <f>J15-R15</f>
        <v>0</v>
      </c>
      <c r="U16" s="68"/>
    </row>
    <row r="17" spans="1:18" x14ac:dyDescent="0.3">
      <c r="A17" s="33" t="s">
        <v>424</v>
      </c>
      <c r="B17" s="38"/>
      <c r="C17" s="36"/>
      <c r="D17" s="36"/>
      <c r="E17" s="36"/>
      <c r="F17" s="36"/>
      <c r="G17" s="36"/>
      <c r="H17" s="36"/>
      <c r="I17" s="36"/>
      <c r="J17" s="36"/>
      <c r="K17" s="53"/>
      <c r="L17" s="63"/>
      <c r="M17" s="63"/>
      <c r="N17" s="63"/>
      <c r="O17" s="63"/>
      <c r="P17" s="68"/>
      <c r="R17" s="212">
        <f>R16-J21</f>
        <v>0</v>
      </c>
    </row>
    <row r="18" spans="1:18" x14ac:dyDescent="0.3">
      <c r="A18" s="36" t="s">
        <v>334</v>
      </c>
      <c r="B18" s="38"/>
      <c r="C18" s="34"/>
      <c r="D18" s="36"/>
      <c r="E18" s="36"/>
      <c r="F18" s="36"/>
      <c r="G18" s="36"/>
      <c r="H18" s="36"/>
      <c r="I18" s="34"/>
      <c r="J18" s="23">
        <f>FC3DIS!H232</f>
        <v>8282000</v>
      </c>
      <c r="K18" s="53"/>
      <c r="L18" s="140">
        <v>11000000</v>
      </c>
      <c r="M18" s="140"/>
      <c r="N18" s="140">
        <f>L18+M18</f>
        <v>11000000</v>
      </c>
      <c r="O18" s="63"/>
    </row>
    <row r="19" spans="1:18" x14ac:dyDescent="0.3">
      <c r="A19" s="36"/>
      <c r="B19" s="38"/>
      <c r="C19" s="34"/>
      <c r="D19" s="36"/>
      <c r="E19" s="36"/>
      <c r="F19" s="36"/>
      <c r="G19" s="36"/>
      <c r="H19" s="36"/>
      <c r="I19" s="37"/>
      <c r="J19" s="20"/>
      <c r="K19" s="53"/>
      <c r="L19" s="63"/>
      <c r="M19" s="63"/>
      <c r="N19" s="63"/>
      <c r="O19" s="63"/>
    </row>
    <row r="20" spans="1:18" ht="17.25" thickBot="1" x14ac:dyDescent="0.35">
      <c r="A20" s="36" t="s">
        <v>428</v>
      </c>
      <c r="B20" s="38"/>
      <c r="C20" s="58"/>
      <c r="D20" s="36"/>
      <c r="E20" s="36"/>
      <c r="F20" s="36"/>
      <c r="G20" s="36"/>
      <c r="H20" s="36"/>
      <c r="I20" s="70" t="s">
        <v>184</v>
      </c>
      <c r="J20" s="59">
        <f>J15+J18</f>
        <v>19282000</v>
      </c>
      <c r="K20" s="67" t="s">
        <v>184</v>
      </c>
      <c r="L20" s="59">
        <f>L15+L18</f>
        <v>11000000</v>
      </c>
      <c r="M20" s="59">
        <f>M15+M18+M19</f>
        <v>0</v>
      </c>
      <c r="N20" s="59">
        <f>N15+N18+N19</f>
        <v>11000000</v>
      </c>
      <c r="O20" s="102"/>
      <c r="P20" s="68"/>
      <c r="Q20" s="68"/>
      <c r="R20" s="211">
        <f>R15-J21</f>
        <v>11000000</v>
      </c>
    </row>
    <row r="21" spans="1:18" ht="17.25" thickTop="1" x14ac:dyDescent="0.3">
      <c r="A21" s="36"/>
      <c r="B21" s="36"/>
      <c r="C21" s="36"/>
      <c r="D21" s="36"/>
      <c r="E21" s="36"/>
      <c r="F21" s="36"/>
      <c r="G21" s="36"/>
      <c r="H21" s="36"/>
      <c r="I21" s="36"/>
      <c r="J21" s="258">
        <f>J20-'FC3-Post TB 2024'!E112</f>
        <v>0</v>
      </c>
      <c r="K21" s="69"/>
      <c r="L21" s="69"/>
      <c r="M21" s="63"/>
      <c r="N21" s="63">
        <f>N20-J15</f>
        <v>0</v>
      </c>
      <c r="O21" s="63"/>
      <c r="Q21" s="68"/>
    </row>
    <row r="22" spans="1:18" x14ac:dyDescent="0.3">
      <c r="A22" s="36"/>
      <c r="B22" s="36"/>
      <c r="C22" s="36"/>
      <c r="D22" s="36"/>
      <c r="E22" s="36"/>
      <c r="F22" s="36"/>
      <c r="G22" s="36"/>
      <c r="H22" s="36"/>
      <c r="I22" s="36"/>
      <c r="J22" s="154"/>
      <c r="K22" s="53"/>
      <c r="L22" s="53"/>
      <c r="M22" s="63"/>
      <c r="N22" s="63"/>
      <c r="O22" s="63"/>
    </row>
    <row r="23" spans="1:18" x14ac:dyDescent="0.3">
      <c r="A23" s="36"/>
      <c r="B23" s="36"/>
      <c r="C23" s="36"/>
      <c r="D23" s="36"/>
      <c r="E23" s="36"/>
      <c r="F23" s="36"/>
      <c r="G23" s="99" t="s">
        <v>97</v>
      </c>
      <c r="H23" s="22"/>
      <c r="I23" s="20"/>
      <c r="J23" s="63"/>
      <c r="K23" s="53"/>
      <c r="L23" s="53"/>
      <c r="M23" s="63"/>
      <c r="N23" s="63"/>
      <c r="O23" s="63"/>
    </row>
    <row r="24" spans="1:18" x14ac:dyDescent="0.3">
      <c r="A24" s="36"/>
      <c r="B24" s="36"/>
      <c r="C24" s="36"/>
      <c r="D24" s="36"/>
      <c r="E24" s="36"/>
      <c r="F24" s="36"/>
      <c r="G24" s="99"/>
      <c r="H24" s="22"/>
      <c r="I24" s="20"/>
      <c r="J24" s="53"/>
      <c r="K24" s="53"/>
      <c r="L24" s="53"/>
      <c r="M24" s="63"/>
      <c r="N24" s="63"/>
      <c r="O24" s="63"/>
      <c r="R24" s="212"/>
    </row>
    <row r="25" spans="1:18" x14ac:dyDescent="0.3">
      <c r="A25" s="36"/>
      <c r="B25" s="36"/>
      <c r="C25" s="36"/>
      <c r="D25" s="36"/>
      <c r="E25" s="36"/>
      <c r="F25" s="36"/>
      <c r="G25" s="104"/>
      <c r="H25" s="22"/>
      <c r="I25" s="20"/>
      <c r="J25" s="53"/>
      <c r="K25" s="53"/>
      <c r="L25" s="53"/>
      <c r="M25" s="63"/>
      <c r="N25" s="63"/>
      <c r="O25" s="63"/>
    </row>
    <row r="26" spans="1:18" x14ac:dyDescent="0.3">
      <c r="A26" s="36"/>
      <c r="B26" s="36"/>
      <c r="C26" s="36"/>
      <c r="D26" s="36"/>
      <c r="E26" s="36"/>
      <c r="F26" s="36"/>
      <c r="G26" s="132"/>
      <c r="H26" s="102"/>
      <c r="I26" s="105" t="s">
        <v>389</v>
      </c>
      <c r="J26" s="133"/>
      <c r="K26" s="53"/>
      <c r="L26" s="53"/>
      <c r="M26" s="63"/>
      <c r="N26" s="63"/>
      <c r="O26" s="63"/>
    </row>
    <row r="27" spans="1:18" x14ac:dyDescent="0.3">
      <c r="G27" s="104"/>
      <c r="H27" s="22"/>
      <c r="I27" s="106" t="s">
        <v>362</v>
      </c>
      <c r="J27" s="53"/>
      <c r="L27" s="53"/>
      <c r="M27" s="63"/>
      <c r="N27" s="63"/>
    </row>
    <row r="28" spans="1:18" x14ac:dyDescent="0.3">
      <c r="L28" s="53"/>
      <c r="M28" s="63"/>
      <c r="N28" s="63"/>
    </row>
    <row r="29" spans="1:18" x14ac:dyDescent="0.3">
      <c r="A29" s="305"/>
      <c r="L29" s="53"/>
      <c r="M29" s="63"/>
      <c r="N29" s="63"/>
    </row>
    <row r="30" spans="1:18" x14ac:dyDescent="0.3">
      <c r="A30" s="306"/>
      <c r="L30" s="53"/>
      <c r="M30" s="63"/>
      <c r="N30" s="63"/>
    </row>
    <row r="31" spans="1:18" x14ac:dyDescent="0.3">
      <c r="A31" s="36"/>
      <c r="J31" s="108"/>
      <c r="L31" s="53"/>
      <c r="M31" s="63"/>
      <c r="N31" s="63"/>
    </row>
    <row r="32" spans="1:18" x14ac:dyDescent="0.3">
      <c r="J32" s="108"/>
      <c r="L32" s="53"/>
      <c r="M32" s="63"/>
      <c r="N32" s="63"/>
    </row>
    <row r="33" spans="10:14" x14ac:dyDescent="0.3">
      <c r="J33" s="108"/>
      <c r="L33" s="53"/>
      <c r="M33" s="63"/>
      <c r="N33" s="63"/>
    </row>
    <row r="34" spans="10:14" x14ac:dyDescent="0.3">
      <c r="J34" s="108"/>
    </row>
    <row r="37" spans="10:14" x14ac:dyDescent="0.3">
      <c r="J37" s="108"/>
    </row>
  </sheetData>
  <mergeCells count="5">
    <mergeCell ref="A1:P1"/>
    <mergeCell ref="A2:P2"/>
    <mergeCell ref="A3:P3"/>
    <mergeCell ref="A4:P4"/>
    <mergeCell ref="A5:P5"/>
  </mergeCells>
  <printOptions horizontalCentered="1"/>
  <pageMargins left="0.95" right="0.7" top="0.75" bottom="0.75" header="0.3" footer="0.3"/>
  <pageSetup paperSize="9" scale="5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Q264"/>
  <sheetViews>
    <sheetView view="pageBreakPreview" zoomScaleNormal="85" zoomScaleSheetLayoutView="100" workbookViewId="0">
      <pane xSplit="3" ySplit="9" topLeftCell="D10" activePane="bottomRight" state="frozen"/>
      <selection activeCell="J32" sqref="J32"/>
      <selection pane="topRight" activeCell="J32" sqref="J32"/>
      <selection pane="bottomLeft" activeCell="J32" sqref="J32"/>
      <selection pane="bottomRight" activeCell="S273" sqref="S273"/>
    </sheetView>
  </sheetViews>
  <sheetFormatPr defaultColWidth="9.140625" defaultRowHeight="15.75" x14ac:dyDescent="0.25"/>
  <cols>
    <col min="1" max="1" width="48.7109375" style="189" customWidth="1"/>
    <col min="2" max="2" width="8.28515625" style="190" hidden="1" customWidth="1"/>
    <col min="3" max="3" width="12.42578125" style="235" bestFit="1" customWidth="1"/>
    <col min="4" max="5" width="18.140625" style="201" customWidth="1"/>
    <col min="6" max="6" width="18.85546875" style="160" customWidth="1"/>
    <col min="7" max="7" width="16.28515625" style="160" hidden="1" customWidth="1"/>
    <col min="8" max="8" width="16" style="160" hidden="1" customWidth="1"/>
    <col min="9" max="9" width="14.5703125" style="160" hidden="1" customWidth="1"/>
    <col min="10" max="10" width="14.85546875" style="160" hidden="1" customWidth="1"/>
    <col min="11" max="11" width="16" style="160" hidden="1" customWidth="1"/>
    <col min="12" max="13" width="9.140625" style="158" hidden="1" customWidth="1"/>
    <col min="14" max="14" width="16.5703125" style="158" hidden="1" customWidth="1"/>
    <col min="15" max="15" width="15.5703125" style="158" hidden="1" customWidth="1"/>
    <col min="16" max="17" width="9.140625" style="158" hidden="1" customWidth="1"/>
    <col min="18" max="18" width="0" style="158" hidden="1" customWidth="1"/>
    <col min="19" max="16384" width="9.140625" style="158"/>
  </cols>
  <sheetData>
    <row r="1" spans="1:7" x14ac:dyDescent="0.25">
      <c r="A1" s="348" t="s">
        <v>0</v>
      </c>
      <c r="B1" s="348"/>
      <c r="C1" s="348"/>
      <c r="D1" s="348"/>
      <c r="E1" s="348"/>
    </row>
    <row r="2" spans="1:7" x14ac:dyDescent="0.25">
      <c r="A2" s="348" t="s">
        <v>1</v>
      </c>
      <c r="B2" s="348"/>
      <c r="C2" s="348"/>
      <c r="D2" s="348"/>
      <c r="E2" s="348"/>
    </row>
    <row r="3" spans="1:7" x14ac:dyDescent="0.25">
      <c r="A3" s="349" t="s">
        <v>438</v>
      </c>
      <c r="B3" s="349"/>
      <c r="C3" s="349"/>
      <c r="D3" s="349"/>
      <c r="E3" s="349"/>
    </row>
    <row r="4" spans="1:7" x14ac:dyDescent="0.25">
      <c r="A4" s="350" t="s">
        <v>425</v>
      </c>
      <c r="B4" s="350"/>
      <c r="C4" s="350"/>
      <c r="D4" s="350"/>
      <c r="E4" s="350"/>
    </row>
    <row r="5" spans="1:7" x14ac:dyDescent="0.25">
      <c r="A5" s="351" t="str">
        <f>'Restated FC3-Pre TB'!A5:E5</f>
        <v>As at December 31, 2023</v>
      </c>
      <c r="B5" s="351"/>
      <c r="C5" s="351"/>
      <c r="D5" s="351"/>
      <c r="E5" s="351"/>
    </row>
    <row r="6" spans="1:7" x14ac:dyDescent="0.25">
      <c r="A6" s="202"/>
      <c r="B6" s="203"/>
      <c r="C6" s="204"/>
      <c r="D6" s="205"/>
      <c r="E6" s="205"/>
    </row>
    <row r="7" spans="1:7" x14ac:dyDescent="0.25">
      <c r="A7" s="346" t="s">
        <v>83</v>
      </c>
      <c r="B7" s="161" t="s">
        <v>84</v>
      </c>
      <c r="C7" s="162" t="s">
        <v>180</v>
      </c>
      <c r="D7" s="206"/>
      <c r="E7" s="206"/>
    </row>
    <row r="8" spans="1:7" x14ac:dyDescent="0.25">
      <c r="A8" s="347"/>
      <c r="B8" s="165" t="s">
        <v>85</v>
      </c>
      <c r="C8" s="165" t="s">
        <v>85</v>
      </c>
      <c r="D8" s="207" t="s">
        <v>86</v>
      </c>
      <c r="E8" s="207" t="s">
        <v>87</v>
      </c>
    </row>
    <row r="9" spans="1:7" x14ac:dyDescent="0.25">
      <c r="A9" s="330"/>
      <c r="B9" s="168"/>
      <c r="C9" s="168"/>
      <c r="D9" s="208"/>
      <c r="E9" s="208"/>
    </row>
    <row r="10" spans="1:7" s="160" customFormat="1" hidden="1" x14ac:dyDescent="0.25">
      <c r="A10" s="170" t="s">
        <v>2</v>
      </c>
      <c r="B10" s="171"/>
      <c r="C10" s="223">
        <v>1010101000</v>
      </c>
      <c r="D10" s="174">
        <f>IFERROR(VLOOKUP(C10,[8]TB!$C$11:$AB$271,26,FALSE),0)</f>
        <v>0</v>
      </c>
      <c r="E10" s="174">
        <f>IFERROR(VLOOKUP(C10,[8]TB!$C$11:$AC$271,27,FALSE),0)</f>
        <v>0</v>
      </c>
      <c r="F10" s="173">
        <f>D10+E10</f>
        <v>0</v>
      </c>
    </row>
    <row r="11" spans="1:7" s="160" customFormat="1" hidden="1" x14ac:dyDescent="0.25">
      <c r="A11" s="170" t="s">
        <v>3</v>
      </c>
      <c r="B11" s="171"/>
      <c r="C11" s="194">
        <v>1010102000</v>
      </c>
      <c r="D11" s="174">
        <f>IFERROR(VLOOKUP(C11,[8]TB!$C$11:$AB$271,26,FALSE),0)</f>
        <v>0</v>
      </c>
      <c r="E11" s="174">
        <f>IFERROR(VLOOKUP(C11,[8]TB!$C$11:$AC$271,27,FALSE),0)</f>
        <v>0</v>
      </c>
      <c r="F11" s="173">
        <f t="shared" ref="F11:F74" si="0">D11+E11</f>
        <v>0</v>
      </c>
    </row>
    <row r="12" spans="1:7" s="160" customFormat="1" hidden="1" x14ac:dyDescent="0.25">
      <c r="A12" s="170" t="s">
        <v>100</v>
      </c>
      <c r="B12" s="171"/>
      <c r="C12" s="223">
        <v>1010202016</v>
      </c>
      <c r="D12" s="174">
        <f>IFERROR(VLOOKUP(C12,[8]TB!$C$11:$AB$271,26,FALSE),0)</f>
        <v>0</v>
      </c>
      <c r="E12" s="174">
        <f>IFERROR(VLOOKUP(C12,[8]TB!$C$11:$AC$271,27,FALSE),0)</f>
        <v>0</v>
      </c>
      <c r="F12" s="173">
        <f t="shared" si="0"/>
        <v>0</v>
      </c>
    </row>
    <row r="13" spans="1:7" s="160" customFormat="1" hidden="1" x14ac:dyDescent="0.25">
      <c r="A13" s="170" t="s">
        <v>101</v>
      </c>
      <c r="B13" s="171"/>
      <c r="C13" s="223">
        <v>1010202024</v>
      </c>
      <c r="D13" s="174">
        <f>IFERROR(VLOOKUP(C13,[8]TB!$C$11:$AB$271,26,FALSE),0)</f>
        <v>0</v>
      </c>
      <c r="E13" s="174">
        <f>IFERROR(VLOOKUP(C13,[8]TB!$C$11:$AC$271,27,FALSE),0)</f>
        <v>0</v>
      </c>
      <c r="F13" s="173">
        <f t="shared" si="0"/>
        <v>0</v>
      </c>
    </row>
    <row r="14" spans="1:7" s="160" customFormat="1" hidden="1" x14ac:dyDescent="0.25">
      <c r="A14" s="170" t="s">
        <v>102</v>
      </c>
      <c r="B14" s="171"/>
      <c r="C14" s="223">
        <v>1010202030</v>
      </c>
      <c r="D14" s="174">
        <f>IFERROR(VLOOKUP(C14,[8]TB!$C$11:$AB$271,26,FALSE),0)</f>
        <v>0</v>
      </c>
      <c r="E14" s="174">
        <f>IFERROR(VLOOKUP(C14,[8]TB!$C$11:$AC$271,27,FALSE),0)</f>
        <v>0</v>
      </c>
      <c r="F14" s="173">
        <f t="shared" si="0"/>
        <v>0</v>
      </c>
      <c r="G14" s="222"/>
    </row>
    <row r="15" spans="1:7" s="160" customFormat="1" hidden="1" x14ac:dyDescent="0.25">
      <c r="A15" s="170" t="s">
        <v>181</v>
      </c>
      <c r="B15" s="171"/>
      <c r="C15" s="223">
        <v>1010401000</v>
      </c>
      <c r="D15" s="174">
        <f>IFERROR(VLOOKUP(C15,[8]TB!$C$11:$AB$271,26,FALSE),0)</f>
        <v>0</v>
      </c>
      <c r="E15" s="174">
        <f>IFERROR(VLOOKUP(C15,[8]TB!$C$11:$AC$271,27,FALSE),0)</f>
        <v>0</v>
      </c>
      <c r="F15" s="173">
        <f t="shared" si="0"/>
        <v>0</v>
      </c>
    </row>
    <row r="16" spans="1:7" s="160" customFormat="1" hidden="1" x14ac:dyDescent="0.25">
      <c r="A16" s="170" t="s">
        <v>182</v>
      </c>
      <c r="B16" s="175"/>
      <c r="C16" s="227">
        <v>1010403000</v>
      </c>
      <c r="D16" s="174">
        <f>IFERROR(VLOOKUP(C16,[8]TB!$C$11:$AB$271,26,FALSE),0)</f>
        <v>0</v>
      </c>
      <c r="E16" s="174">
        <f>IFERROR(VLOOKUP(C16,[8]TB!$C$11:$AC$271,27,FALSE),0)</f>
        <v>0</v>
      </c>
      <c r="F16" s="173">
        <f t="shared" si="0"/>
        <v>0</v>
      </c>
    </row>
    <row r="17" spans="1:15" s="222" customFormat="1" hidden="1" x14ac:dyDescent="0.25">
      <c r="A17" s="170" t="s">
        <v>99</v>
      </c>
      <c r="B17" s="171"/>
      <c r="C17" s="223">
        <v>1010404000</v>
      </c>
      <c r="D17" s="174">
        <f>IFERROR(VLOOKUP(C17,[8]TB!$C$11:$AB$271,26,FALSE),0)</f>
        <v>0</v>
      </c>
      <c r="E17" s="174">
        <f>IFERROR(VLOOKUP(C17,[8]TB!$C$11:$AC$271,27,FALSE),0)</f>
        <v>0</v>
      </c>
      <c r="F17" s="173">
        <f t="shared" si="0"/>
        <v>0</v>
      </c>
      <c r="G17" s="160"/>
      <c r="N17" s="160"/>
      <c r="O17" s="160"/>
    </row>
    <row r="18" spans="1:15" s="160" customFormat="1" hidden="1" x14ac:dyDescent="0.25">
      <c r="A18" s="170" t="s">
        <v>183</v>
      </c>
      <c r="B18" s="171"/>
      <c r="C18" s="223">
        <v>1010406000</v>
      </c>
      <c r="D18" s="174">
        <f>IFERROR(VLOOKUP(C18,[8]TB!$C$11:$AB$271,26,FALSE),0)</f>
        <v>0</v>
      </c>
      <c r="E18" s="174">
        <f>IFERROR(VLOOKUP(C18,[8]TB!$C$11:$AC$271,27,FALSE),0)</f>
        <v>0</v>
      </c>
      <c r="F18" s="173">
        <f t="shared" si="0"/>
        <v>0</v>
      </c>
    </row>
    <row r="19" spans="1:15" s="160" customFormat="1" hidden="1" x14ac:dyDescent="0.25">
      <c r="A19" s="170" t="s">
        <v>338</v>
      </c>
      <c r="B19" s="171"/>
      <c r="C19" s="223">
        <v>1010407000</v>
      </c>
      <c r="D19" s="174">
        <f>IFERROR(VLOOKUP(C19,[8]TB!$C$11:$AB$271,26,FALSE),0)</f>
        <v>0</v>
      </c>
      <c r="E19" s="174">
        <f>IFERROR(VLOOKUP(C19,[8]TB!$C$11:$AC$271,27,FALSE),0)</f>
        <v>0</v>
      </c>
      <c r="F19" s="173">
        <f t="shared" si="0"/>
        <v>0</v>
      </c>
    </row>
    <row r="20" spans="1:15" s="160" customFormat="1" hidden="1" x14ac:dyDescent="0.25">
      <c r="A20" s="170" t="s">
        <v>390</v>
      </c>
      <c r="B20" s="171"/>
      <c r="C20" s="226">
        <v>1010409000</v>
      </c>
      <c r="D20" s="174">
        <f>IFERROR(VLOOKUP(C20,[8]TB!$C$11:$AB$271,26,FALSE),0)</f>
        <v>0</v>
      </c>
      <c r="E20" s="174">
        <f>IFERROR(VLOOKUP(C20,[8]TB!$C$11:$AC$271,27,FALSE),0)</f>
        <v>0</v>
      </c>
      <c r="F20" s="173">
        <f t="shared" si="0"/>
        <v>0</v>
      </c>
    </row>
    <row r="21" spans="1:15" s="160" customFormat="1" hidden="1" x14ac:dyDescent="0.25">
      <c r="A21" s="170" t="s">
        <v>20</v>
      </c>
      <c r="B21" s="171"/>
      <c r="C21" s="194">
        <v>1020399000</v>
      </c>
      <c r="D21" s="174">
        <f>IFERROR(VLOOKUP(C21,[8]TB!$C$11:$AB$271,26,FALSE),0)</f>
        <v>0</v>
      </c>
      <c r="E21" s="174">
        <f>IFERROR(VLOOKUP(C21,[8]TB!$C$11:$AC$271,27,FALSE),0)</f>
        <v>0</v>
      </c>
      <c r="F21" s="173">
        <f t="shared" si="0"/>
        <v>0</v>
      </c>
    </row>
    <row r="22" spans="1:15" s="160" customFormat="1" hidden="1" x14ac:dyDescent="0.25">
      <c r="A22" s="170" t="s">
        <v>4</v>
      </c>
      <c r="B22" s="171"/>
      <c r="C22" s="194">
        <v>1030101000</v>
      </c>
      <c r="D22" s="174">
        <f>IFERROR(VLOOKUP(C22,[8]TB!$C$11:$AB$271,26,FALSE),0)</f>
        <v>0</v>
      </c>
      <c r="E22" s="174">
        <f>IFERROR(VLOOKUP(C22,[8]TB!$C$11:$AC$271,27,FALSE),0)</f>
        <v>0</v>
      </c>
      <c r="F22" s="173">
        <f t="shared" si="0"/>
        <v>0</v>
      </c>
    </row>
    <row r="23" spans="1:15" s="160" customFormat="1" hidden="1" x14ac:dyDescent="0.25">
      <c r="A23" s="170" t="s">
        <v>6</v>
      </c>
      <c r="B23" s="171"/>
      <c r="C23" s="194">
        <v>1030199000</v>
      </c>
      <c r="D23" s="174">
        <f>IFERROR(VLOOKUP(C23,[8]TB!$C$11:$AB$271,26,FALSE),0)</f>
        <v>0</v>
      </c>
      <c r="E23" s="174">
        <f>IFERROR(VLOOKUP(C23,[8]TB!$C$11:$AC$271,27,FALSE),0)</f>
        <v>0</v>
      </c>
      <c r="F23" s="173">
        <f t="shared" si="0"/>
        <v>0</v>
      </c>
    </row>
    <row r="24" spans="1:15" s="160" customFormat="1" hidden="1" x14ac:dyDescent="0.25">
      <c r="A24" s="170" t="s">
        <v>7</v>
      </c>
      <c r="B24" s="171"/>
      <c r="C24" s="194">
        <v>1030301000</v>
      </c>
      <c r="D24" s="174">
        <f>IFERROR(VLOOKUP(C24,[8]TB!$C$11:$AB$271,26,FALSE),0)</f>
        <v>0</v>
      </c>
      <c r="E24" s="174">
        <f>IFERROR(VLOOKUP(C24,[8]TB!$C$11:$AC$271,27,FALSE),0)</f>
        <v>0</v>
      </c>
      <c r="F24" s="173">
        <f t="shared" si="0"/>
        <v>0</v>
      </c>
    </row>
    <row r="25" spans="1:15" s="160" customFormat="1" hidden="1" x14ac:dyDescent="0.25">
      <c r="A25" s="170" t="s">
        <v>8</v>
      </c>
      <c r="B25" s="171"/>
      <c r="C25" s="194">
        <v>1030302000</v>
      </c>
      <c r="D25" s="174">
        <f>IFERROR(VLOOKUP(C25,[8]TB!$C$11:$AB$271,26,FALSE),0)</f>
        <v>0</v>
      </c>
      <c r="E25" s="174">
        <f>IFERROR(VLOOKUP(C25,[8]TB!$C$11:$AC$271,27,FALSE),0)</f>
        <v>0</v>
      </c>
      <c r="F25" s="173">
        <f t="shared" si="0"/>
        <v>0</v>
      </c>
    </row>
    <row r="26" spans="1:15" s="160" customFormat="1" x14ac:dyDescent="0.25">
      <c r="A26" s="170" t="s">
        <v>234</v>
      </c>
      <c r="B26" s="171"/>
      <c r="C26" s="194">
        <v>1030303000</v>
      </c>
      <c r="D26" s="174">
        <f>'Restated FC3-Pre TB'!H26</f>
        <v>11000000</v>
      </c>
      <c r="E26" s="174">
        <f>IFERROR(VLOOKUP(C26,[8]TB!$C$11:$AC$271,27,FALSE),0)</f>
        <v>0</v>
      </c>
      <c r="F26" s="173">
        <f t="shared" si="0"/>
        <v>11000000</v>
      </c>
    </row>
    <row r="27" spans="1:15" s="160" customFormat="1" hidden="1" x14ac:dyDescent="0.25">
      <c r="A27" s="170" t="s">
        <v>10</v>
      </c>
      <c r="B27" s="171"/>
      <c r="C27" s="194">
        <v>1030405000</v>
      </c>
      <c r="D27" s="174">
        <f>IFERROR(VLOOKUP(C27,[8]TB!$C$11:$AB$271,26,FALSE),0)</f>
        <v>0</v>
      </c>
      <c r="E27" s="174">
        <f>IFERROR(VLOOKUP(C27,[8]TB!$C$11:$AC$271,27,FALSE),0)</f>
        <v>0</v>
      </c>
      <c r="F27" s="173">
        <f t="shared" si="0"/>
        <v>0</v>
      </c>
    </row>
    <row r="28" spans="1:15" s="160" customFormat="1" hidden="1" x14ac:dyDescent="0.25">
      <c r="A28" s="170" t="s">
        <v>385</v>
      </c>
      <c r="B28" s="171"/>
      <c r="C28" s="194">
        <v>1030501000</v>
      </c>
      <c r="D28" s="174">
        <f>IFERROR(VLOOKUP(C28,[8]TB!$C$11:$AB$271,26,FALSE),0)</f>
        <v>0</v>
      </c>
      <c r="E28" s="174">
        <f>IFERROR(VLOOKUP(C28,[8]TB!$C$11:$AC$271,27,FALSE),0)</f>
        <v>0</v>
      </c>
      <c r="F28" s="173">
        <f t="shared" si="0"/>
        <v>0</v>
      </c>
    </row>
    <row r="29" spans="1:15" s="160" customFormat="1" hidden="1" x14ac:dyDescent="0.25">
      <c r="A29" s="170" t="s">
        <v>5</v>
      </c>
      <c r="B29" s="171"/>
      <c r="C29" s="226">
        <v>1039902000</v>
      </c>
      <c r="D29" s="174">
        <f>IFERROR(VLOOKUP(C29,[8]TB!$C$11:$AB$271,26,FALSE),0)</f>
        <v>0</v>
      </c>
      <c r="E29" s="174">
        <f>IFERROR(VLOOKUP(C29,[8]TB!$C$11:$AC$271,27,FALSE),0)</f>
        <v>0</v>
      </c>
      <c r="F29" s="173">
        <f t="shared" si="0"/>
        <v>0</v>
      </c>
    </row>
    <row r="30" spans="1:15" s="160" customFormat="1" hidden="1" x14ac:dyDescent="0.25">
      <c r="A30" s="170" t="s">
        <v>9</v>
      </c>
      <c r="B30" s="175"/>
      <c r="C30" s="229">
        <v>1039903000</v>
      </c>
      <c r="D30" s="174">
        <f>IFERROR(VLOOKUP(C30,[8]TB!$C$11:$AB$271,26,FALSE),0)</f>
        <v>0</v>
      </c>
      <c r="E30" s="174">
        <f>IFERROR(VLOOKUP(C30,[8]TB!$C$11:$AC$271,27,FALSE),0)</f>
        <v>0</v>
      </c>
      <c r="F30" s="173">
        <f t="shared" si="0"/>
        <v>0</v>
      </c>
    </row>
    <row r="31" spans="1:15" s="160" customFormat="1" hidden="1" x14ac:dyDescent="0.25">
      <c r="A31" s="170" t="s">
        <v>12</v>
      </c>
      <c r="B31" s="175"/>
      <c r="C31" s="229">
        <v>1039999000</v>
      </c>
      <c r="D31" s="174">
        <f>IFERROR(VLOOKUP(C31,[8]TB!$C$11:$AB$271,26,FALSE),0)</f>
        <v>0</v>
      </c>
      <c r="E31" s="174">
        <f>IFERROR(VLOOKUP(C31,[8]TB!$C$11:$AC$271,27,FALSE),0)</f>
        <v>0</v>
      </c>
      <c r="F31" s="173">
        <f t="shared" si="0"/>
        <v>0</v>
      </c>
    </row>
    <row r="32" spans="1:15" s="160" customFormat="1" hidden="1" x14ac:dyDescent="0.25">
      <c r="A32" s="170" t="s">
        <v>233</v>
      </c>
      <c r="B32" s="171"/>
      <c r="C32" s="194">
        <v>1040202000</v>
      </c>
      <c r="D32" s="174">
        <f>IFERROR(VLOOKUP(C32,[8]TB!$C$11:$AB$271,26,FALSE),0)</f>
        <v>0</v>
      </c>
      <c r="E32" s="174">
        <f>IFERROR(VLOOKUP(C32,[8]TB!$C$11:$AC$271,27,FALSE),0)</f>
        <v>0</v>
      </c>
      <c r="F32" s="173">
        <f t="shared" si="0"/>
        <v>0</v>
      </c>
    </row>
    <row r="33" spans="1:15" s="160" customFormat="1" hidden="1" x14ac:dyDescent="0.25">
      <c r="A33" s="170" t="s">
        <v>232</v>
      </c>
      <c r="B33" s="171"/>
      <c r="C33" s="194">
        <v>1040299000</v>
      </c>
      <c r="D33" s="174">
        <f>IFERROR(VLOOKUP(C33,[8]TB!$C$11:$AB$271,26,FALSE),0)</f>
        <v>0</v>
      </c>
      <c r="E33" s="174">
        <f>IFERROR(VLOOKUP(C33,[8]TB!$C$11:$AC$271,27,FALSE),0)</f>
        <v>0</v>
      </c>
      <c r="F33" s="173">
        <f t="shared" si="0"/>
        <v>0</v>
      </c>
    </row>
    <row r="34" spans="1:15" s="160" customFormat="1" hidden="1" x14ac:dyDescent="0.25">
      <c r="A34" s="170" t="s">
        <v>13</v>
      </c>
      <c r="B34" s="171"/>
      <c r="C34" s="194">
        <v>1040401000</v>
      </c>
      <c r="D34" s="174">
        <f>IFERROR(VLOOKUP(C34,[8]TB!$C$11:$AB$271,26,FALSE),0)</f>
        <v>0</v>
      </c>
      <c r="E34" s="174">
        <f>IFERROR(VLOOKUP(C34,[8]TB!$C$11:$AC$271,27,FALSE),0)</f>
        <v>0</v>
      </c>
      <c r="F34" s="173">
        <f t="shared" si="0"/>
        <v>0</v>
      </c>
    </row>
    <row r="35" spans="1:15" s="160" customFormat="1" hidden="1" x14ac:dyDescent="0.25">
      <c r="A35" s="170" t="s">
        <v>14</v>
      </c>
      <c r="B35" s="171"/>
      <c r="C35" s="194">
        <v>1040405000</v>
      </c>
      <c r="D35" s="174">
        <f>IFERROR(VLOOKUP(C35,[8]TB!$C$11:$AB$271,26,FALSE),0)</f>
        <v>0</v>
      </c>
      <c r="E35" s="174">
        <f>IFERROR(VLOOKUP(C35,[8]TB!$C$11:$AC$271,27,FALSE),0)</f>
        <v>0</v>
      </c>
      <c r="F35" s="173">
        <f t="shared" si="0"/>
        <v>0</v>
      </c>
    </row>
    <row r="36" spans="1:15" s="160" customFormat="1" hidden="1" x14ac:dyDescent="0.25">
      <c r="A36" s="170" t="s">
        <v>15</v>
      </c>
      <c r="B36" s="171"/>
      <c r="C36" s="194">
        <v>1040406000</v>
      </c>
      <c r="D36" s="174">
        <f>IFERROR(VLOOKUP(C36,[8]TB!$C$11:$AB$271,26,FALSE),0)</f>
        <v>0</v>
      </c>
      <c r="E36" s="174">
        <f>IFERROR(VLOOKUP(C36,[8]TB!$C$11:$AC$271,27,FALSE),0)</f>
        <v>0</v>
      </c>
      <c r="F36" s="173">
        <f t="shared" si="0"/>
        <v>0</v>
      </c>
    </row>
    <row r="37" spans="1:15" s="160" customFormat="1" hidden="1" x14ac:dyDescent="0.25">
      <c r="A37" s="170" t="s">
        <v>377</v>
      </c>
      <c r="B37" s="171"/>
      <c r="C37" s="194">
        <v>1040407000</v>
      </c>
      <c r="D37" s="174">
        <f>IFERROR(VLOOKUP(C37,[8]TB!$C$11:$AB$271,26,FALSE),0)</f>
        <v>0</v>
      </c>
      <c r="E37" s="174">
        <f>IFERROR(VLOOKUP(C37,[8]TB!$C$11:$AC$271,27,FALSE),0)</f>
        <v>0</v>
      </c>
      <c r="F37" s="173">
        <f t="shared" si="0"/>
        <v>0</v>
      </c>
    </row>
    <row r="38" spans="1:15" s="160" customFormat="1" hidden="1" x14ac:dyDescent="0.25">
      <c r="A38" s="170" t="s">
        <v>231</v>
      </c>
      <c r="B38" s="171"/>
      <c r="C38" s="194">
        <v>1040408000</v>
      </c>
      <c r="D38" s="174">
        <f>IFERROR(VLOOKUP(C38,[8]TB!$C$11:$AB$271,26,FALSE),0)</f>
        <v>0</v>
      </c>
      <c r="E38" s="174">
        <f>IFERROR(VLOOKUP(C38,[8]TB!$C$11:$AC$271,27,FALSE),0)</f>
        <v>0</v>
      </c>
      <c r="F38" s="173">
        <f t="shared" si="0"/>
        <v>0</v>
      </c>
    </row>
    <row r="39" spans="1:15" s="160" customFormat="1" hidden="1" x14ac:dyDescent="0.25">
      <c r="A39" s="170" t="s">
        <v>18</v>
      </c>
      <c r="B39" s="171"/>
      <c r="C39" s="194">
        <v>1040413000</v>
      </c>
      <c r="D39" s="174">
        <f>IFERROR(VLOOKUP(C39,[8]TB!$C$11:$AB$271,26,FALSE),0)</f>
        <v>0</v>
      </c>
      <c r="E39" s="174">
        <f>IFERROR(VLOOKUP(C39,[8]TB!$C$11:$AC$271,27,FALSE),0)</f>
        <v>0</v>
      </c>
      <c r="F39" s="173">
        <f t="shared" si="0"/>
        <v>0</v>
      </c>
    </row>
    <row r="40" spans="1:15" s="160" customFormat="1" hidden="1" x14ac:dyDescent="0.25">
      <c r="A40" s="170" t="s">
        <v>17</v>
      </c>
      <c r="B40" s="171"/>
      <c r="C40" s="194">
        <v>1040499000</v>
      </c>
      <c r="D40" s="174">
        <f>IFERROR(VLOOKUP(C40,[8]TB!$C$11:$AB$271,26,FALSE),0)</f>
        <v>0</v>
      </c>
      <c r="E40" s="174">
        <f>IFERROR(VLOOKUP(C40,[8]TB!$C$11:$AC$271,27,FALSE),0)</f>
        <v>0</v>
      </c>
      <c r="F40" s="173">
        <f t="shared" si="0"/>
        <v>0</v>
      </c>
    </row>
    <row r="41" spans="1:15" s="160" customFormat="1" hidden="1" x14ac:dyDescent="0.25">
      <c r="A41" s="170" t="s">
        <v>341</v>
      </c>
      <c r="B41" s="171"/>
      <c r="C41" s="194">
        <v>1040501000</v>
      </c>
      <c r="D41" s="174">
        <f>IFERROR(VLOOKUP(C41,[8]TB!$C$11:$AB$271,26,FALSE),0)</f>
        <v>0</v>
      </c>
      <c r="E41" s="174">
        <f>IFERROR(VLOOKUP(C41,[8]TB!$C$11:$AC$271,27,FALSE),0)</f>
        <v>0</v>
      </c>
      <c r="F41" s="173">
        <f t="shared" si="0"/>
        <v>0</v>
      </c>
    </row>
    <row r="42" spans="1:15" s="160" customFormat="1" hidden="1" x14ac:dyDescent="0.25">
      <c r="A42" s="170" t="s">
        <v>342</v>
      </c>
      <c r="B42" s="171"/>
      <c r="C42" s="194">
        <v>1040502000</v>
      </c>
      <c r="D42" s="174">
        <f>IFERROR(VLOOKUP(C42,[8]TB!$C$11:$AB$271,26,FALSE),0)</f>
        <v>0</v>
      </c>
      <c r="E42" s="174">
        <f>IFERROR(VLOOKUP(C42,[8]TB!$C$11:$AC$271,27,FALSE),0)</f>
        <v>0</v>
      </c>
      <c r="F42" s="173">
        <f t="shared" si="0"/>
        <v>0</v>
      </c>
    </row>
    <row r="43" spans="1:15" s="160" customFormat="1" hidden="1" x14ac:dyDescent="0.25">
      <c r="A43" s="170" t="s">
        <v>343</v>
      </c>
      <c r="B43" s="171"/>
      <c r="C43" s="194">
        <v>1040503000</v>
      </c>
      <c r="D43" s="174">
        <f>IFERROR(VLOOKUP(C43,[8]TB!$C$11:$AB$271,26,FALSE),0)</f>
        <v>0</v>
      </c>
      <c r="E43" s="174">
        <f>IFERROR(VLOOKUP(C43,[8]TB!$C$11:$AC$271,27,FALSE),0)</f>
        <v>0</v>
      </c>
      <c r="F43" s="173">
        <f t="shared" si="0"/>
        <v>0</v>
      </c>
    </row>
    <row r="44" spans="1:15" s="160" customFormat="1" hidden="1" x14ac:dyDescent="0.25">
      <c r="A44" s="170" t="s">
        <v>367</v>
      </c>
      <c r="B44" s="171"/>
      <c r="C44" s="194">
        <v>1040507000</v>
      </c>
      <c r="D44" s="174">
        <f>IFERROR(VLOOKUP(C44,[8]TB!$C$11:$AB$271,26,FALSE),0)</f>
        <v>0</v>
      </c>
      <c r="E44" s="174">
        <f>IFERROR(VLOOKUP(C44,[8]TB!$C$11:$AC$271,27,FALSE),0)</f>
        <v>0</v>
      </c>
      <c r="F44" s="173">
        <f t="shared" si="0"/>
        <v>0</v>
      </c>
    </row>
    <row r="45" spans="1:15" s="160" customFormat="1" hidden="1" x14ac:dyDescent="0.25">
      <c r="A45" s="170" t="s">
        <v>344</v>
      </c>
      <c r="B45" s="171"/>
      <c r="C45" s="194">
        <v>1040510000</v>
      </c>
      <c r="D45" s="174">
        <f>IFERROR(VLOOKUP(C45,[8]TB!$C$11:$AB$271,26,FALSE),0)</f>
        <v>0</v>
      </c>
      <c r="E45" s="174">
        <f>IFERROR(VLOOKUP(C45,[8]TB!$C$11:$AC$271,27,FALSE),0)</f>
        <v>0</v>
      </c>
      <c r="F45" s="173">
        <f t="shared" si="0"/>
        <v>0</v>
      </c>
    </row>
    <row r="46" spans="1:15" s="160" customFormat="1" hidden="1" x14ac:dyDescent="0.25">
      <c r="A46" s="170" t="s">
        <v>345</v>
      </c>
      <c r="B46" s="171"/>
      <c r="C46" s="194">
        <v>1040512000</v>
      </c>
      <c r="D46" s="174">
        <f>IFERROR(VLOOKUP(C46,[8]TB!$C$11:$AB$271,26,FALSE),0)</f>
        <v>0</v>
      </c>
      <c r="E46" s="174">
        <f>IFERROR(VLOOKUP(C46,[8]TB!$C$11:$AC$271,27,FALSE),0)</f>
        <v>0</v>
      </c>
      <c r="F46" s="173">
        <f t="shared" si="0"/>
        <v>0</v>
      </c>
    </row>
    <row r="47" spans="1:15" s="160" customFormat="1" hidden="1" x14ac:dyDescent="0.25">
      <c r="A47" s="170" t="s">
        <v>346</v>
      </c>
      <c r="B47" s="175"/>
      <c r="C47" s="194">
        <v>1040513000</v>
      </c>
      <c r="D47" s="174">
        <f>IFERROR(VLOOKUP(C47,[8]TB!$C$11:$AB$271,26,FALSE),0)</f>
        <v>0</v>
      </c>
      <c r="E47" s="174">
        <f>IFERROR(VLOOKUP(C47,[8]TB!$C$11:$AC$271,27,FALSE),0)</f>
        <v>0</v>
      </c>
      <c r="F47" s="173">
        <f t="shared" si="0"/>
        <v>0</v>
      </c>
      <c r="G47" s="178"/>
    </row>
    <row r="48" spans="1:15" s="178" customFormat="1" hidden="1" x14ac:dyDescent="0.25">
      <c r="A48" s="170" t="s">
        <v>365</v>
      </c>
      <c r="B48" s="171"/>
      <c r="C48" s="229">
        <v>1040599000</v>
      </c>
      <c r="D48" s="174">
        <f>IFERROR(VLOOKUP(C48,[8]TB!$C$11:$AB$271,26,FALSE),0)</f>
        <v>0</v>
      </c>
      <c r="E48" s="174">
        <f>IFERROR(VLOOKUP(C48,[8]TB!$C$11:$AC$271,27,FALSE),0)</f>
        <v>0</v>
      </c>
      <c r="F48" s="173">
        <f t="shared" si="0"/>
        <v>0</v>
      </c>
      <c r="G48" s="160"/>
      <c r="N48" s="160"/>
      <c r="O48" s="160"/>
    </row>
    <row r="49" spans="1:15" s="160" customFormat="1" hidden="1" x14ac:dyDescent="0.25">
      <c r="A49" s="170" t="s">
        <v>347</v>
      </c>
      <c r="B49" s="171"/>
      <c r="C49" s="194">
        <v>1040601000</v>
      </c>
      <c r="D49" s="174">
        <f>IFERROR(VLOOKUP(C49,[8]TB!$C$11:$AB$271,26,FALSE),0)</f>
        <v>0</v>
      </c>
      <c r="E49" s="174">
        <f>IFERROR(VLOOKUP(C49,[8]TB!$C$11:$AC$271,27,FALSE),0)</f>
        <v>0</v>
      </c>
      <c r="F49" s="173">
        <f t="shared" si="0"/>
        <v>0</v>
      </c>
    </row>
    <row r="50" spans="1:15" s="160" customFormat="1" hidden="1" x14ac:dyDescent="0.25">
      <c r="A50" s="170" t="s">
        <v>21</v>
      </c>
      <c r="B50" s="171"/>
      <c r="C50" s="194">
        <v>1060101000</v>
      </c>
      <c r="D50" s="174">
        <f>IFERROR(VLOOKUP(C50,[8]TB!$C$11:$AB$271,26,FALSE),0)</f>
        <v>0</v>
      </c>
      <c r="E50" s="174">
        <f>IFERROR(VLOOKUP(C50,[8]TB!$C$11:$AC$271,27,FALSE),0)</f>
        <v>0</v>
      </c>
      <c r="F50" s="173">
        <f t="shared" si="0"/>
        <v>0</v>
      </c>
    </row>
    <row r="51" spans="1:15" s="160" customFormat="1" hidden="1" x14ac:dyDescent="0.25">
      <c r="A51" s="170" t="s">
        <v>230</v>
      </c>
      <c r="B51" s="171"/>
      <c r="C51" s="194">
        <v>1060299000</v>
      </c>
      <c r="D51" s="174">
        <f>IFERROR(VLOOKUP(C51,[8]TB!$C$11:$AB$271,26,FALSE),0)</f>
        <v>0</v>
      </c>
      <c r="E51" s="174">
        <f>IFERROR(VLOOKUP(C51,[8]TB!$C$11:$AC$271,27,FALSE),0)</f>
        <v>0</v>
      </c>
      <c r="F51" s="173">
        <f t="shared" si="0"/>
        <v>0</v>
      </c>
    </row>
    <row r="52" spans="1:15" s="160" customFormat="1" hidden="1" x14ac:dyDescent="0.25">
      <c r="A52" s="170" t="s">
        <v>383</v>
      </c>
      <c r="B52" s="171"/>
      <c r="C52" s="194">
        <v>1060299100</v>
      </c>
      <c r="D52" s="174">
        <f>IFERROR(VLOOKUP(C52,[8]TB!$C$11:$AB$271,26,FALSE),0)</f>
        <v>0</v>
      </c>
      <c r="E52" s="174">
        <f>IFERROR(VLOOKUP(C52,[8]TB!$C$11:$AC$271,27,FALSE),0)</f>
        <v>0</v>
      </c>
      <c r="F52" s="173">
        <f t="shared" si="0"/>
        <v>0</v>
      </c>
    </row>
    <row r="53" spans="1:15" s="160" customFormat="1" hidden="1" x14ac:dyDescent="0.25">
      <c r="A53" s="170" t="s">
        <v>229</v>
      </c>
      <c r="B53" s="171"/>
      <c r="C53" s="194">
        <v>1060401000</v>
      </c>
      <c r="D53" s="174">
        <f>IFERROR(VLOOKUP(C53,[8]TB!$C$11:$AB$271,26,FALSE),0)</f>
        <v>0</v>
      </c>
      <c r="E53" s="174">
        <f>IFERROR(VLOOKUP(C53,[8]TB!$C$11:$AC$271,27,FALSE),0)</f>
        <v>0</v>
      </c>
      <c r="F53" s="173">
        <f t="shared" si="0"/>
        <v>0</v>
      </c>
    </row>
    <row r="54" spans="1:15" s="160" customFormat="1" hidden="1" x14ac:dyDescent="0.25">
      <c r="A54" s="170" t="s">
        <v>355</v>
      </c>
      <c r="B54" s="171"/>
      <c r="C54" s="194">
        <v>1060401100</v>
      </c>
      <c r="D54" s="174">
        <f>IFERROR(VLOOKUP(C54,[8]TB!$C$11:$AB$271,26,FALSE),0)</f>
        <v>0</v>
      </c>
      <c r="E54" s="174">
        <f>IFERROR(VLOOKUP(C54,[8]TB!$C$11:$AC$271,27,FALSE),0)</f>
        <v>0</v>
      </c>
      <c r="F54" s="173">
        <f t="shared" si="0"/>
        <v>0</v>
      </c>
    </row>
    <row r="55" spans="1:15" s="160" customFormat="1" hidden="1" x14ac:dyDescent="0.25">
      <c r="A55" s="170" t="s">
        <v>24</v>
      </c>
      <c r="B55" s="171"/>
      <c r="C55" s="194">
        <v>1060499000</v>
      </c>
      <c r="D55" s="174">
        <f>IFERROR(VLOOKUP(C55,[8]TB!$C$11:$AB$271,26,FALSE),0)</f>
        <v>0</v>
      </c>
      <c r="E55" s="174">
        <f>IFERROR(VLOOKUP(C55,[8]TB!$C$11:$AC$271,27,FALSE),0)</f>
        <v>0</v>
      </c>
      <c r="F55" s="173">
        <f t="shared" si="0"/>
        <v>0</v>
      </c>
    </row>
    <row r="56" spans="1:15" s="160" customFormat="1" hidden="1" x14ac:dyDescent="0.25">
      <c r="A56" s="170" t="s">
        <v>108</v>
      </c>
      <c r="B56" s="171"/>
      <c r="C56" s="194">
        <v>1060499100</v>
      </c>
      <c r="D56" s="174">
        <f>IFERROR(VLOOKUP(C56,[8]TB!$C$11:$AB$271,26,FALSE),0)</f>
        <v>0</v>
      </c>
      <c r="E56" s="174">
        <f>IFERROR(VLOOKUP(C56,[8]TB!$C$11:$AC$271,27,FALSE),0)</f>
        <v>0</v>
      </c>
      <c r="F56" s="173">
        <f t="shared" si="0"/>
        <v>0</v>
      </c>
    </row>
    <row r="57" spans="1:15" s="160" customFormat="1" hidden="1" x14ac:dyDescent="0.25">
      <c r="A57" s="170" t="s">
        <v>25</v>
      </c>
      <c r="B57" s="171"/>
      <c r="C57" s="194">
        <v>1060502000</v>
      </c>
      <c r="D57" s="174">
        <f>IFERROR(VLOOKUP(C57,[8]TB!$C$11:$AB$271,26,FALSE),0)</f>
        <v>0</v>
      </c>
      <c r="E57" s="174">
        <f>IFERROR(VLOOKUP(C57,[8]TB!$C$11:$AC$271,27,FALSE),0)</f>
        <v>0</v>
      </c>
      <c r="F57" s="173">
        <f t="shared" si="0"/>
        <v>0</v>
      </c>
    </row>
    <row r="58" spans="1:15" s="160" customFormat="1" hidden="1" x14ac:dyDescent="0.25">
      <c r="A58" s="170" t="s">
        <v>90</v>
      </c>
      <c r="B58" s="171"/>
      <c r="C58" s="194">
        <v>1060502100</v>
      </c>
      <c r="D58" s="174">
        <f>IFERROR(VLOOKUP(C58,[8]TB!$C$11:$AB$271,26,FALSE),0)</f>
        <v>0</v>
      </c>
      <c r="E58" s="174">
        <f>IFERROR(VLOOKUP(C58,[8]TB!$C$11:$AC$271,27,FALSE),0)</f>
        <v>0</v>
      </c>
      <c r="F58" s="173">
        <f t="shared" si="0"/>
        <v>0</v>
      </c>
    </row>
    <row r="59" spans="1:15" s="160" customFormat="1" hidden="1" x14ac:dyDescent="0.25">
      <c r="A59" s="170" t="s">
        <v>104</v>
      </c>
      <c r="B59" s="171"/>
      <c r="C59" s="194">
        <v>1060503000</v>
      </c>
      <c r="D59" s="174">
        <f>IFERROR(VLOOKUP(C59,[8]TB!$C$11:$AB$271,26,FALSE),0)</f>
        <v>0</v>
      </c>
      <c r="E59" s="174">
        <f>IFERROR(VLOOKUP(C59,[8]TB!$C$11:$AC$271,27,FALSE),0)</f>
        <v>0</v>
      </c>
      <c r="F59" s="173">
        <f t="shared" si="0"/>
        <v>0</v>
      </c>
    </row>
    <row r="60" spans="1:15" s="160" customFormat="1" hidden="1" x14ac:dyDescent="0.25">
      <c r="A60" s="170" t="s">
        <v>399</v>
      </c>
      <c r="B60" s="171"/>
      <c r="C60" s="194">
        <v>1060503100</v>
      </c>
      <c r="D60" s="174">
        <f>IFERROR(VLOOKUP(C60,[8]TB!$C$11:$AB$271,26,FALSE),0)</f>
        <v>0</v>
      </c>
      <c r="E60" s="174">
        <f>IFERROR(VLOOKUP(C60,[8]TB!$C$11:$AC$271,27,FALSE),0)</f>
        <v>0</v>
      </c>
      <c r="F60" s="173">
        <f t="shared" si="0"/>
        <v>0</v>
      </c>
    </row>
    <row r="61" spans="1:15" s="160" customFormat="1" hidden="1" x14ac:dyDescent="0.25">
      <c r="A61" s="170" t="s">
        <v>26</v>
      </c>
      <c r="B61" s="171"/>
      <c r="C61" s="194">
        <v>1060507000</v>
      </c>
      <c r="D61" s="174">
        <f>IFERROR(VLOOKUP(C61,[8]TB!$C$11:$AB$271,26,FALSE),0)</f>
        <v>0</v>
      </c>
      <c r="E61" s="174">
        <f>IFERROR(VLOOKUP(C61,[8]TB!$C$11:$AC$271,27,FALSE),0)</f>
        <v>0</v>
      </c>
      <c r="F61" s="173">
        <f t="shared" si="0"/>
        <v>0</v>
      </c>
    </row>
    <row r="62" spans="1:15" s="160" customFormat="1" hidden="1" x14ac:dyDescent="0.25">
      <c r="A62" s="170" t="s">
        <v>92</v>
      </c>
      <c r="B62" s="171"/>
      <c r="C62" s="194">
        <v>1060507100</v>
      </c>
      <c r="D62" s="174">
        <f>IFERROR(VLOOKUP(C62,[8]TB!$C$11:$AB$271,26,FALSE),0)</f>
        <v>0</v>
      </c>
      <c r="E62" s="174">
        <f>IFERROR(VLOOKUP(C62,[8]TB!$C$11:$AC$271,27,FALSE),0)</f>
        <v>0</v>
      </c>
      <c r="F62" s="173">
        <f t="shared" si="0"/>
        <v>0</v>
      </c>
    </row>
    <row r="63" spans="1:15" s="181" customFormat="1" hidden="1" x14ac:dyDescent="0.25">
      <c r="A63" s="170" t="s">
        <v>105</v>
      </c>
      <c r="B63" s="171"/>
      <c r="C63" s="194">
        <v>1060509000</v>
      </c>
      <c r="D63" s="174">
        <f>IFERROR(VLOOKUP(C63,[8]TB!$C$11:$AB$271,26,FALSE),0)</f>
        <v>0</v>
      </c>
      <c r="E63" s="174">
        <f>IFERROR(VLOOKUP(C63,[8]TB!$C$11:$AC$271,27,FALSE),0)</f>
        <v>0</v>
      </c>
      <c r="F63" s="173">
        <f t="shared" si="0"/>
        <v>0</v>
      </c>
      <c r="N63" s="160"/>
      <c r="O63" s="160"/>
    </row>
    <row r="64" spans="1:15" s="160" customFormat="1" hidden="1" x14ac:dyDescent="0.25">
      <c r="A64" s="170" t="s">
        <v>110</v>
      </c>
      <c r="B64" s="175"/>
      <c r="C64" s="194">
        <v>1060509100</v>
      </c>
      <c r="D64" s="174">
        <f>IFERROR(VLOOKUP(C64,[8]TB!$C$11:$AB$271,26,FALSE),0)</f>
        <v>0</v>
      </c>
      <c r="E64" s="174">
        <f>IFERROR(VLOOKUP(C64,[8]TB!$C$11:$AC$271,27,FALSE),0)</f>
        <v>0</v>
      </c>
      <c r="F64" s="173">
        <f t="shared" si="0"/>
        <v>0</v>
      </c>
    </row>
    <row r="65" spans="1:15" s="160" customFormat="1" hidden="1" x14ac:dyDescent="0.25">
      <c r="A65" s="170" t="s">
        <v>106</v>
      </c>
      <c r="B65" s="171"/>
      <c r="C65" s="194">
        <v>1060511000</v>
      </c>
      <c r="D65" s="174">
        <f>IFERROR(VLOOKUP(C65,[8]TB!$C$11:$AB$271,26,FALSE),0)</f>
        <v>0</v>
      </c>
      <c r="E65" s="174">
        <f>IFERROR(VLOOKUP(C65,[8]TB!$C$11:$AC$271,27,FALSE),0)</f>
        <v>0</v>
      </c>
      <c r="F65" s="173">
        <f t="shared" si="0"/>
        <v>0</v>
      </c>
    </row>
    <row r="66" spans="1:15" s="160" customFormat="1" hidden="1" x14ac:dyDescent="0.25">
      <c r="A66" s="170" t="s">
        <v>111</v>
      </c>
      <c r="B66" s="171"/>
      <c r="C66" s="194">
        <v>1060511100</v>
      </c>
      <c r="D66" s="174">
        <f>IFERROR(VLOOKUP(C66,[8]TB!$C$11:$AB$271,26,FALSE),0)</f>
        <v>0</v>
      </c>
      <c r="E66" s="174">
        <f>IFERROR(VLOOKUP(C66,[8]TB!$C$11:$AC$271,27,FALSE),0)</f>
        <v>0</v>
      </c>
      <c r="F66" s="173">
        <f t="shared" si="0"/>
        <v>0</v>
      </c>
    </row>
    <row r="67" spans="1:15" s="160" customFormat="1" hidden="1" x14ac:dyDescent="0.25">
      <c r="A67" s="170" t="s">
        <v>27</v>
      </c>
      <c r="B67" s="171"/>
      <c r="C67" s="194">
        <v>1060513000</v>
      </c>
      <c r="D67" s="174">
        <f>IFERROR(VLOOKUP(C67,[8]TB!$C$11:$AB$271,26,FALSE),0)</f>
        <v>0</v>
      </c>
      <c r="E67" s="174">
        <f>IFERROR(VLOOKUP(C67,[8]TB!$C$11:$AC$271,27,FALSE),0)</f>
        <v>0</v>
      </c>
      <c r="F67" s="173">
        <f t="shared" si="0"/>
        <v>0</v>
      </c>
    </row>
    <row r="68" spans="1:15" s="160" customFormat="1" hidden="1" x14ac:dyDescent="0.25">
      <c r="A68" s="170" t="s">
        <v>93</v>
      </c>
      <c r="B68" s="171"/>
      <c r="C68" s="194">
        <v>1060513100</v>
      </c>
      <c r="D68" s="174">
        <f>IFERROR(VLOOKUP(C68,[8]TB!$C$11:$AB$271,26,FALSE),0)</f>
        <v>0</v>
      </c>
      <c r="E68" s="174">
        <f>IFERROR(VLOOKUP(C68,[8]TB!$C$11:$AC$271,27,FALSE),0)</f>
        <v>0</v>
      </c>
      <c r="F68" s="173">
        <f t="shared" si="0"/>
        <v>0</v>
      </c>
    </row>
    <row r="69" spans="1:15" s="160" customFormat="1" hidden="1" x14ac:dyDescent="0.25">
      <c r="A69" s="170" t="s">
        <v>257</v>
      </c>
      <c r="B69" s="171"/>
      <c r="C69" s="194">
        <v>1060514000</v>
      </c>
      <c r="D69" s="174">
        <f>IFERROR(VLOOKUP(C69,[8]TB!$C$11:$AB$271,26,FALSE),0)</f>
        <v>0</v>
      </c>
      <c r="E69" s="174">
        <f>IFERROR(VLOOKUP(C69,[8]TB!$C$11:$AC$271,27,FALSE),0)</f>
        <v>0</v>
      </c>
      <c r="F69" s="173">
        <f t="shared" si="0"/>
        <v>0</v>
      </c>
    </row>
    <row r="70" spans="1:15" s="160" customFormat="1" hidden="1" x14ac:dyDescent="0.25">
      <c r="A70" s="170" t="s">
        <v>258</v>
      </c>
      <c r="B70" s="171"/>
      <c r="C70" s="194">
        <v>1060514100</v>
      </c>
      <c r="D70" s="174">
        <f>IFERROR(VLOOKUP(C70,[8]TB!$C$11:$AB$271,26,FALSE),0)</f>
        <v>0</v>
      </c>
      <c r="E70" s="174">
        <f>IFERROR(VLOOKUP(C70,[8]TB!$C$11:$AC$271,27,FALSE),0)</f>
        <v>0</v>
      </c>
      <c r="F70" s="173">
        <f t="shared" si="0"/>
        <v>0</v>
      </c>
    </row>
    <row r="71" spans="1:15" s="160" customFormat="1" hidden="1" x14ac:dyDescent="0.25">
      <c r="A71" s="170" t="s">
        <v>107</v>
      </c>
      <c r="B71" s="171"/>
      <c r="C71" s="194">
        <v>1060599000</v>
      </c>
      <c r="D71" s="174">
        <f>IFERROR(VLOOKUP(C71,[8]TB!$C$11:$AB$271,26,FALSE),0)</f>
        <v>0</v>
      </c>
      <c r="E71" s="174">
        <f>IFERROR(VLOOKUP(C71,[8]TB!$C$11:$AC$271,27,FALSE),0)</f>
        <v>0</v>
      </c>
      <c r="F71" s="173">
        <f t="shared" si="0"/>
        <v>0</v>
      </c>
    </row>
    <row r="72" spans="1:15" s="160" customFormat="1" hidden="1" x14ac:dyDescent="0.25">
      <c r="A72" s="170" t="s">
        <v>112</v>
      </c>
      <c r="B72" s="171"/>
      <c r="C72" s="194">
        <v>1060599100</v>
      </c>
      <c r="D72" s="174">
        <f>IFERROR(VLOOKUP(C72,[8]TB!$C$11:$AB$271,26,FALSE),0)</f>
        <v>0</v>
      </c>
      <c r="E72" s="174">
        <f>IFERROR(VLOOKUP(C72,[8]TB!$C$11:$AC$271,27,FALSE),0)</f>
        <v>0</v>
      </c>
      <c r="F72" s="173">
        <f t="shared" si="0"/>
        <v>0</v>
      </c>
    </row>
    <row r="73" spans="1:15" s="160" customFormat="1" hidden="1" x14ac:dyDescent="0.25">
      <c r="A73" s="170" t="s">
        <v>28</v>
      </c>
      <c r="B73" s="171"/>
      <c r="C73" s="194">
        <v>1060601000</v>
      </c>
      <c r="D73" s="174">
        <f>IFERROR(VLOOKUP(C73,[8]TB!$C$11:$AB$271,26,FALSE),0)</f>
        <v>0</v>
      </c>
      <c r="E73" s="174">
        <f>IFERROR(VLOOKUP(C73,[8]TB!$C$11:$AC$271,27,FALSE),0)</f>
        <v>0</v>
      </c>
      <c r="F73" s="173">
        <f t="shared" si="0"/>
        <v>0</v>
      </c>
    </row>
    <row r="74" spans="1:15" s="160" customFormat="1" hidden="1" x14ac:dyDescent="0.25">
      <c r="A74" s="170" t="s">
        <v>94</v>
      </c>
      <c r="B74" s="171"/>
      <c r="C74" s="194">
        <v>1060601100</v>
      </c>
      <c r="D74" s="174">
        <f>IFERROR(VLOOKUP(C74,[8]TB!$C$11:$AB$271,26,FALSE),0)</f>
        <v>0</v>
      </c>
      <c r="E74" s="174">
        <f>IFERROR(VLOOKUP(C74,[8]TB!$C$11:$AC$271,27,FALSE),0)</f>
        <v>0</v>
      </c>
      <c r="F74" s="173">
        <f t="shared" si="0"/>
        <v>0</v>
      </c>
    </row>
    <row r="75" spans="1:15" s="160" customFormat="1" hidden="1" x14ac:dyDescent="0.25">
      <c r="A75" s="170" t="s">
        <v>88</v>
      </c>
      <c r="B75" s="171"/>
      <c r="C75" s="194">
        <v>1060701000</v>
      </c>
      <c r="D75" s="174">
        <f>IFERROR(VLOOKUP(C75,[8]TB!$C$11:$AB$271,26,FALSE),0)</f>
        <v>0</v>
      </c>
      <c r="E75" s="174">
        <f>IFERROR(VLOOKUP(C75,[8]TB!$C$11:$AC$271,27,FALSE),0)</f>
        <v>0</v>
      </c>
      <c r="F75" s="173">
        <f t="shared" ref="F75:F138" si="1">D75+E75</f>
        <v>0</v>
      </c>
    </row>
    <row r="76" spans="1:15" hidden="1" x14ac:dyDescent="0.25">
      <c r="A76" s="170" t="s">
        <v>91</v>
      </c>
      <c r="B76" s="171"/>
      <c r="C76" s="194">
        <v>1060701100</v>
      </c>
      <c r="D76" s="174">
        <f>IFERROR(VLOOKUP(C76,[8]TB!$C$11:$AB$271,26,FALSE),0)</f>
        <v>0</v>
      </c>
      <c r="E76" s="174">
        <f>IFERROR(VLOOKUP(C76,[8]TB!$C$11:$AC$271,27,FALSE),0)</f>
        <v>0</v>
      </c>
      <c r="F76" s="173">
        <f t="shared" si="1"/>
        <v>0</v>
      </c>
      <c r="N76" s="160"/>
      <c r="O76" s="160"/>
    </row>
    <row r="77" spans="1:15" hidden="1" x14ac:dyDescent="0.25">
      <c r="A77" s="170" t="s">
        <v>103</v>
      </c>
      <c r="B77" s="171"/>
      <c r="C77" s="194">
        <v>1060702000</v>
      </c>
      <c r="D77" s="174">
        <f>IFERROR(VLOOKUP(C77,[8]TB!$C$11:$AB$271,26,FALSE),0)</f>
        <v>0</v>
      </c>
      <c r="E77" s="174">
        <f>IFERROR(VLOOKUP(C77,[8]TB!$C$11:$AC$271,27,FALSE),0)</f>
        <v>0</v>
      </c>
      <c r="F77" s="173">
        <f t="shared" si="1"/>
        <v>0</v>
      </c>
      <c r="N77" s="160"/>
      <c r="O77" s="160"/>
    </row>
    <row r="78" spans="1:15" hidden="1" x14ac:dyDescent="0.25">
      <c r="A78" s="170" t="s">
        <v>109</v>
      </c>
      <c r="B78" s="171"/>
      <c r="C78" s="194">
        <v>1060702100</v>
      </c>
      <c r="D78" s="174">
        <f>IFERROR(VLOOKUP(C78,[8]TB!$C$11:$AB$271,26,FALSE),0)</f>
        <v>0</v>
      </c>
      <c r="E78" s="174">
        <f>IFERROR(VLOOKUP(C78,[8]TB!$C$11:$AC$271,27,FALSE),0)</f>
        <v>0</v>
      </c>
      <c r="F78" s="173">
        <f t="shared" si="1"/>
        <v>0</v>
      </c>
      <c r="N78" s="160"/>
      <c r="O78" s="160"/>
    </row>
    <row r="79" spans="1:15" hidden="1" x14ac:dyDescent="0.25">
      <c r="A79" s="170" t="s">
        <v>228</v>
      </c>
      <c r="B79" s="171"/>
      <c r="C79" s="229">
        <v>1069803000</v>
      </c>
      <c r="D79" s="174">
        <f>IFERROR(VLOOKUP(C79,[8]TB!$C$11:$AB$271,26,FALSE),0)</f>
        <v>0</v>
      </c>
      <c r="E79" s="174">
        <f>IFERROR(VLOOKUP(C79,[8]TB!$C$11:$AC$271,27,FALSE),0)</f>
        <v>0</v>
      </c>
      <c r="F79" s="173">
        <f t="shared" si="1"/>
        <v>0</v>
      </c>
      <c r="N79" s="160"/>
      <c r="O79" s="160"/>
    </row>
    <row r="80" spans="1:15" hidden="1" x14ac:dyDescent="0.25">
      <c r="A80" s="170" t="s">
        <v>89</v>
      </c>
      <c r="B80" s="171"/>
      <c r="C80" s="194">
        <v>1069999000</v>
      </c>
      <c r="D80" s="174">
        <f>IFERROR(VLOOKUP(C80,[8]TB!$C$11:$AB$271,26,FALSE),0)</f>
        <v>0</v>
      </c>
      <c r="E80" s="174">
        <f>IFERROR(VLOOKUP(C80,[8]TB!$C$11:$AC$271,27,FALSE),0)</f>
        <v>0</v>
      </c>
      <c r="F80" s="173">
        <f t="shared" si="1"/>
        <v>0</v>
      </c>
      <c r="N80" s="160"/>
      <c r="O80" s="160"/>
    </row>
    <row r="81" spans="1:15" hidden="1" x14ac:dyDescent="0.25">
      <c r="A81" s="170" t="s">
        <v>95</v>
      </c>
      <c r="B81" s="171"/>
      <c r="C81" s="194">
        <v>1069999100</v>
      </c>
      <c r="D81" s="174">
        <f>IFERROR(VLOOKUP(C81,[8]TB!$C$11:$AB$271,26,FALSE),0)</f>
        <v>0</v>
      </c>
      <c r="E81" s="174">
        <f>IFERROR(VLOOKUP(C81,[8]TB!$C$11:$AC$271,27,FALSE),0)</f>
        <v>0</v>
      </c>
      <c r="F81" s="173">
        <f t="shared" si="1"/>
        <v>0</v>
      </c>
      <c r="N81" s="160"/>
      <c r="O81" s="160"/>
    </row>
    <row r="82" spans="1:15" s="160" customFormat="1" hidden="1" x14ac:dyDescent="0.25">
      <c r="A82" s="170" t="s">
        <v>350</v>
      </c>
      <c r="B82" s="171"/>
      <c r="C82" s="194">
        <v>1080102000</v>
      </c>
      <c r="D82" s="174">
        <f>IFERROR(VLOOKUP(C82,[8]TB!$C$11:$AB$271,26,FALSE),0)</f>
        <v>0</v>
      </c>
      <c r="E82" s="174">
        <f>IFERROR(VLOOKUP(C82,[8]TB!$C$11:$AC$271,27,FALSE),0)</f>
        <v>0</v>
      </c>
      <c r="F82" s="173">
        <f t="shared" si="1"/>
        <v>0</v>
      </c>
    </row>
    <row r="83" spans="1:15" s="160" customFormat="1" hidden="1" x14ac:dyDescent="0.25">
      <c r="A83" s="170" t="s">
        <v>351</v>
      </c>
      <c r="B83" s="171"/>
      <c r="C83" s="194">
        <v>1080102100</v>
      </c>
      <c r="D83" s="174">
        <f>IFERROR(VLOOKUP(C83,[8]TB!$C$11:$AB$271,26,FALSE),0)</f>
        <v>0</v>
      </c>
      <c r="E83" s="174">
        <f>IFERROR(VLOOKUP(C83,[8]TB!$C$11:$AC$271,27,FALSE),0)</f>
        <v>0</v>
      </c>
      <c r="F83" s="173">
        <f t="shared" si="1"/>
        <v>0</v>
      </c>
    </row>
    <row r="84" spans="1:15" s="160" customFormat="1" hidden="1" x14ac:dyDescent="0.25">
      <c r="A84" s="170" t="s">
        <v>226</v>
      </c>
      <c r="B84" s="171"/>
      <c r="C84" s="224">
        <v>1990102000</v>
      </c>
      <c r="D84" s="174">
        <f>IFERROR(VLOOKUP(C84,[8]TB!$C$11:$AB$271,26,FALSE),0)</f>
        <v>0</v>
      </c>
      <c r="E84" s="174">
        <f>IFERROR(VLOOKUP(C84,[8]TB!$C$11:$AC$271,27,FALSE),0)</f>
        <v>0</v>
      </c>
      <c r="F84" s="173">
        <f t="shared" si="1"/>
        <v>0</v>
      </c>
    </row>
    <row r="85" spans="1:15" s="160" customFormat="1" hidden="1" x14ac:dyDescent="0.25">
      <c r="A85" s="170" t="s">
        <v>398</v>
      </c>
      <c r="B85" s="171"/>
      <c r="C85" s="225">
        <v>1990103000</v>
      </c>
      <c r="D85" s="174">
        <f>IFERROR(VLOOKUP(C85,[8]TB!$C$11:$AB$271,26,FALSE),0)</f>
        <v>0</v>
      </c>
      <c r="E85" s="174">
        <f>IFERROR(VLOOKUP(C85,[8]TB!$C$11:$AC$271,27,FALSE),0)</f>
        <v>0</v>
      </c>
      <c r="F85" s="173">
        <f t="shared" si="1"/>
        <v>0</v>
      </c>
    </row>
    <row r="86" spans="1:15" s="160" customFormat="1" hidden="1" x14ac:dyDescent="0.25">
      <c r="A86" s="170" t="s">
        <v>11</v>
      </c>
      <c r="B86" s="175"/>
      <c r="C86" s="194">
        <v>1990104000</v>
      </c>
      <c r="D86" s="174">
        <f>IFERROR(VLOOKUP(C86,[8]TB!$C$11:$AB$271,26,FALSE),0)</f>
        <v>0</v>
      </c>
      <c r="E86" s="174">
        <f>IFERROR(VLOOKUP(C86,[8]TB!$C$11:$AC$271,27,FALSE),0)</f>
        <v>0</v>
      </c>
      <c r="F86" s="173">
        <f t="shared" si="1"/>
        <v>0</v>
      </c>
    </row>
    <row r="87" spans="1:15" s="160" customFormat="1" hidden="1" x14ac:dyDescent="0.25">
      <c r="A87" s="170" t="s">
        <v>224</v>
      </c>
      <c r="B87" s="171"/>
      <c r="C87" s="194">
        <v>1990201000</v>
      </c>
      <c r="D87" s="174">
        <f>IFERROR(VLOOKUP(C87,[8]TB!$C$11:$AB$271,26,FALSE),0)</f>
        <v>0</v>
      </c>
      <c r="E87" s="174">
        <f>IFERROR(VLOOKUP(C87,[8]TB!$C$11:$AC$271,27,FALSE),0)</f>
        <v>0</v>
      </c>
      <c r="F87" s="173">
        <f t="shared" si="1"/>
        <v>0</v>
      </c>
    </row>
    <row r="88" spans="1:15" s="160" customFormat="1" hidden="1" x14ac:dyDescent="0.25">
      <c r="A88" s="170" t="s">
        <v>223</v>
      </c>
      <c r="B88" s="171"/>
      <c r="C88" s="194">
        <v>1990202000</v>
      </c>
      <c r="D88" s="174">
        <f>IFERROR(VLOOKUP(C88,[8]TB!$C$11:$AB$271,26,FALSE),0)</f>
        <v>0</v>
      </c>
      <c r="E88" s="174">
        <f>IFERROR(VLOOKUP(C88,[8]TB!$C$11:$AC$271,27,FALSE),0)</f>
        <v>0</v>
      </c>
      <c r="F88" s="173">
        <f t="shared" si="1"/>
        <v>0</v>
      </c>
    </row>
    <row r="89" spans="1:15" s="160" customFormat="1" hidden="1" x14ac:dyDescent="0.25">
      <c r="A89" s="170" t="s">
        <v>222</v>
      </c>
      <c r="B89" s="171"/>
      <c r="C89" s="194">
        <v>1990205000</v>
      </c>
      <c r="D89" s="174">
        <f>IFERROR(VLOOKUP(C89,[8]TB!$C$11:$AB$271,26,FALSE),0)</f>
        <v>0</v>
      </c>
      <c r="E89" s="174">
        <f>IFERROR(VLOOKUP(C89,[8]TB!$C$11:$AC$271,27,FALSE),0)</f>
        <v>0</v>
      </c>
      <c r="F89" s="173">
        <f t="shared" si="1"/>
        <v>0</v>
      </c>
    </row>
    <row r="90" spans="1:15" s="160" customFormat="1" hidden="1" x14ac:dyDescent="0.25">
      <c r="A90" s="170" t="s">
        <v>19</v>
      </c>
      <c r="B90" s="171"/>
      <c r="C90" s="194">
        <v>1990299000</v>
      </c>
      <c r="D90" s="174">
        <f>IFERROR(VLOOKUP(C90,[8]TB!$C$11:$AB$271,26,FALSE),0)</f>
        <v>0</v>
      </c>
      <c r="E90" s="174">
        <f>IFERROR(VLOOKUP(C90,[8]TB!$C$11:$AC$271,27,FALSE),0)</f>
        <v>0</v>
      </c>
      <c r="F90" s="173">
        <f t="shared" si="1"/>
        <v>0</v>
      </c>
    </row>
    <row r="91" spans="1:15" s="160" customFormat="1" hidden="1" x14ac:dyDescent="0.25">
      <c r="A91" s="170" t="s">
        <v>29</v>
      </c>
      <c r="B91" s="171"/>
      <c r="C91" s="194">
        <v>2010101000</v>
      </c>
      <c r="D91" s="174">
        <f>IFERROR(VLOOKUP(C91,[8]TB!$C$11:$AB$271,26,FALSE),0)</f>
        <v>0</v>
      </c>
      <c r="E91" s="174">
        <f>IFERROR(VLOOKUP(C91,[8]TB!$C$11:$AC$271,27,FALSE),0)</f>
        <v>0</v>
      </c>
      <c r="F91" s="173">
        <f t="shared" si="1"/>
        <v>0</v>
      </c>
    </row>
    <row r="92" spans="1:15" s="160" customFormat="1" hidden="1" x14ac:dyDescent="0.25">
      <c r="A92" s="170" t="s">
        <v>30</v>
      </c>
      <c r="B92" s="175"/>
      <c r="C92" s="194">
        <v>2020101000</v>
      </c>
      <c r="D92" s="174">
        <f>IFERROR(VLOOKUP(C92,[8]TB!$C$11:$AB$271,26,FALSE),0)</f>
        <v>0</v>
      </c>
      <c r="E92" s="174">
        <f>IFERROR(VLOOKUP(C92,[8]TB!$C$11:$AC$271,27,FALSE),0)</f>
        <v>0</v>
      </c>
      <c r="F92" s="173">
        <f t="shared" si="1"/>
        <v>0</v>
      </c>
    </row>
    <row r="93" spans="1:15" s="160" customFormat="1" hidden="1" x14ac:dyDescent="0.25">
      <c r="A93" s="170" t="s">
        <v>31</v>
      </c>
      <c r="B93" s="175"/>
      <c r="C93" s="194">
        <v>2020102000</v>
      </c>
      <c r="D93" s="174">
        <f>IFERROR(VLOOKUP(C93,[8]TB!$C$11:$AB$271,26,FALSE),0)</f>
        <v>0</v>
      </c>
      <c r="E93" s="174">
        <f>IFERROR(VLOOKUP(C93,[8]TB!$C$11:$AC$271,27,FALSE),0)</f>
        <v>0</v>
      </c>
      <c r="F93" s="173">
        <f t="shared" si="1"/>
        <v>0</v>
      </c>
    </row>
    <row r="94" spans="1:15" s="160" customFormat="1" hidden="1" x14ac:dyDescent="0.25">
      <c r="A94" s="170" t="s">
        <v>391</v>
      </c>
      <c r="B94" s="175"/>
      <c r="C94" s="229">
        <v>2020102001</v>
      </c>
      <c r="D94" s="174">
        <f>IFERROR(VLOOKUP(C94,[8]TB!$C$11:$AB$271,26,FALSE),0)</f>
        <v>0</v>
      </c>
      <c r="E94" s="174">
        <f>IFERROR(VLOOKUP(C94,[8]TB!$C$11:$AC$271,27,FALSE),0)</f>
        <v>0</v>
      </c>
      <c r="F94" s="173">
        <f t="shared" si="1"/>
        <v>0</v>
      </c>
    </row>
    <row r="95" spans="1:15" s="160" customFormat="1" hidden="1" x14ac:dyDescent="0.25">
      <c r="A95" s="170" t="s">
        <v>392</v>
      </c>
      <c r="B95" s="175"/>
      <c r="C95" s="229">
        <v>2020102002</v>
      </c>
      <c r="D95" s="174">
        <f>IFERROR(VLOOKUP(C95,[8]TB!$C$11:$AB$271,26,FALSE),0)</f>
        <v>0</v>
      </c>
      <c r="E95" s="174">
        <f>IFERROR(VLOOKUP(C95,[8]TB!$C$11:$AC$271,27,FALSE),0)</f>
        <v>0</v>
      </c>
      <c r="F95" s="173">
        <f t="shared" si="1"/>
        <v>0</v>
      </c>
    </row>
    <row r="96" spans="1:15" s="160" customFormat="1" hidden="1" x14ac:dyDescent="0.25">
      <c r="A96" s="170" t="s">
        <v>393</v>
      </c>
      <c r="B96" s="171"/>
      <c r="C96" s="229">
        <v>2020102003</v>
      </c>
      <c r="D96" s="174">
        <f>IFERROR(VLOOKUP(C96,[8]TB!$C$11:$AB$271,26,FALSE),0)</f>
        <v>0</v>
      </c>
      <c r="E96" s="174">
        <f>IFERROR(VLOOKUP(C96,[8]TB!$C$11:$AC$271,27,FALSE),0)</f>
        <v>0</v>
      </c>
      <c r="F96" s="173">
        <f t="shared" si="1"/>
        <v>0</v>
      </c>
    </row>
    <row r="97" spans="1:15" s="160" customFormat="1" hidden="1" x14ac:dyDescent="0.25">
      <c r="A97" s="170" t="s">
        <v>394</v>
      </c>
      <c r="B97" s="175"/>
      <c r="C97" s="229">
        <v>2020102004</v>
      </c>
      <c r="D97" s="174">
        <f>IFERROR(VLOOKUP(C97,[8]TB!$C$11:$AB$271,26,FALSE),0)</f>
        <v>0</v>
      </c>
      <c r="E97" s="174">
        <f>IFERROR(VLOOKUP(C97,[8]TB!$C$11:$AC$271,27,FALSE),0)</f>
        <v>0</v>
      </c>
      <c r="F97" s="173">
        <f t="shared" si="1"/>
        <v>0</v>
      </c>
    </row>
    <row r="98" spans="1:15" s="160" customFormat="1" hidden="1" x14ac:dyDescent="0.25">
      <c r="A98" s="170" t="s">
        <v>32</v>
      </c>
      <c r="B98" s="175"/>
      <c r="C98" s="194">
        <v>2020103000</v>
      </c>
      <c r="D98" s="174">
        <f>IFERROR(VLOOKUP(C98,[8]TB!$C$11:$AB$271,26,FALSE),0)</f>
        <v>0</v>
      </c>
      <c r="E98" s="174">
        <f>IFERROR(VLOOKUP(C98,[8]TB!$C$11:$AC$271,27,FALSE),0)</f>
        <v>0</v>
      </c>
      <c r="F98" s="173">
        <f t="shared" si="1"/>
        <v>0</v>
      </c>
    </row>
    <row r="99" spans="1:15" s="160" customFormat="1" hidden="1" x14ac:dyDescent="0.25">
      <c r="A99" s="170" t="s">
        <v>395</v>
      </c>
      <c r="B99" s="175"/>
      <c r="C99" s="229">
        <v>2020103001</v>
      </c>
      <c r="D99" s="174">
        <f>IFERROR(VLOOKUP(C99,[8]TB!$C$11:$AB$271,26,FALSE),0)</f>
        <v>0</v>
      </c>
      <c r="E99" s="174">
        <f>IFERROR(VLOOKUP(C99,[8]TB!$C$11:$AC$271,27,FALSE),0)</f>
        <v>0</v>
      </c>
      <c r="F99" s="173">
        <f t="shared" si="1"/>
        <v>0</v>
      </c>
    </row>
    <row r="100" spans="1:15" s="160" customFormat="1" hidden="1" x14ac:dyDescent="0.25">
      <c r="A100" s="170" t="s">
        <v>396</v>
      </c>
      <c r="B100" s="171"/>
      <c r="C100" s="229">
        <v>2020103002</v>
      </c>
      <c r="D100" s="174">
        <f>IFERROR(VLOOKUP(C100,[8]TB!$C$11:$AB$271,26,FALSE),0)</f>
        <v>0</v>
      </c>
      <c r="E100" s="174">
        <f>IFERROR(VLOOKUP(C100,[8]TB!$C$11:$AC$271,27,FALSE),0)</f>
        <v>0</v>
      </c>
      <c r="F100" s="173">
        <f t="shared" si="1"/>
        <v>0</v>
      </c>
    </row>
    <row r="101" spans="1:15" s="160" customFormat="1" hidden="1" x14ac:dyDescent="0.25">
      <c r="A101" s="170" t="s">
        <v>397</v>
      </c>
      <c r="B101" s="171"/>
      <c r="C101" s="229">
        <v>2020103003</v>
      </c>
      <c r="D101" s="174">
        <f>IFERROR(VLOOKUP(C101,[8]TB!$C$11:$AB$271,26,FALSE),0)</f>
        <v>0</v>
      </c>
      <c r="E101" s="174">
        <f>IFERROR(VLOOKUP(C101,[8]TB!$C$11:$AC$271,27,FALSE),0)</f>
        <v>0</v>
      </c>
      <c r="F101" s="173">
        <f t="shared" si="1"/>
        <v>0</v>
      </c>
    </row>
    <row r="102" spans="1:15" s="160" customFormat="1" hidden="1" x14ac:dyDescent="0.25">
      <c r="A102" s="170" t="s">
        <v>33</v>
      </c>
      <c r="B102" s="171"/>
      <c r="C102" s="194">
        <v>2020104000</v>
      </c>
      <c r="D102" s="174">
        <f>IFERROR(VLOOKUP(C102,[8]TB!$C$11:$AB$271,26,FALSE),0)</f>
        <v>0</v>
      </c>
      <c r="E102" s="174">
        <f>IFERROR(VLOOKUP(C102,[8]TB!$C$11:$AC$271,27,FALSE),0)</f>
        <v>0</v>
      </c>
      <c r="F102" s="173">
        <f t="shared" si="1"/>
        <v>0</v>
      </c>
    </row>
    <row r="103" spans="1:15" s="160" customFormat="1" hidden="1" x14ac:dyDescent="0.25">
      <c r="A103" s="170" t="s">
        <v>400</v>
      </c>
      <c r="B103" s="171"/>
      <c r="C103" s="194">
        <v>2020105000</v>
      </c>
      <c r="D103" s="174">
        <f>IFERROR(VLOOKUP(C103,[8]TB!$C$11:$AB$271,26,FALSE),0)</f>
        <v>0</v>
      </c>
      <c r="E103" s="174">
        <f>IFERROR(VLOOKUP(C103,[8]TB!$C$11:$AC$271,27,FALSE),0)</f>
        <v>0</v>
      </c>
      <c r="F103" s="173">
        <f t="shared" si="1"/>
        <v>0</v>
      </c>
    </row>
    <row r="104" spans="1:15" s="160" customFormat="1" hidden="1" x14ac:dyDescent="0.25">
      <c r="A104" s="170" t="s">
        <v>401</v>
      </c>
      <c r="B104" s="171"/>
      <c r="C104" s="194">
        <v>2020106000</v>
      </c>
      <c r="D104" s="174">
        <f>IFERROR(VLOOKUP(C104,[8]TB!$C$11:$AB$271,26,FALSE),0)</f>
        <v>0</v>
      </c>
      <c r="E104" s="174">
        <f>IFERROR(VLOOKUP(C104,[8]TB!$C$11:$AC$271,27,FALSE),0)</f>
        <v>0</v>
      </c>
      <c r="F104" s="173">
        <f t="shared" si="1"/>
        <v>0</v>
      </c>
    </row>
    <row r="105" spans="1:15" s="160" customFormat="1" hidden="1" x14ac:dyDescent="0.25">
      <c r="A105" s="170" t="s">
        <v>36</v>
      </c>
      <c r="B105" s="171"/>
      <c r="C105" s="194">
        <v>2020107000</v>
      </c>
      <c r="D105" s="174">
        <f>IFERROR(VLOOKUP(C105,[8]TB!$C$11:$AB$271,26,FALSE),0)</f>
        <v>0</v>
      </c>
      <c r="E105" s="174">
        <f>IFERROR(VLOOKUP(C105,[8]TB!$C$11:$AC$271,27,FALSE),0)</f>
        <v>0</v>
      </c>
      <c r="F105" s="173">
        <f t="shared" si="1"/>
        <v>0</v>
      </c>
    </row>
    <row r="106" spans="1:15" s="160" customFormat="1" hidden="1" x14ac:dyDescent="0.25">
      <c r="A106" s="170" t="s">
        <v>37</v>
      </c>
      <c r="B106" s="171"/>
      <c r="C106" s="194">
        <v>2030101000</v>
      </c>
      <c r="D106" s="174">
        <f>IFERROR(VLOOKUP(C106,[8]TB!$C$11:$AB$271,26,FALSE),0)</f>
        <v>0</v>
      </c>
      <c r="E106" s="174">
        <f>IFERROR(VLOOKUP(C106,[8]TB!$C$11:$AC$271,27,FALSE),0)</f>
        <v>0</v>
      </c>
      <c r="F106" s="173">
        <f t="shared" si="1"/>
        <v>0</v>
      </c>
    </row>
    <row r="107" spans="1:15" s="160" customFormat="1" hidden="1" x14ac:dyDescent="0.25">
      <c r="A107" s="170" t="s">
        <v>221</v>
      </c>
      <c r="B107" s="171"/>
      <c r="C107" s="194">
        <v>2030103000</v>
      </c>
      <c r="D107" s="174">
        <f>IFERROR(VLOOKUP(C107,[8]TB!$C$11:$AB$271,26,FALSE),0)</f>
        <v>0</v>
      </c>
      <c r="E107" s="174">
        <f>IFERROR(VLOOKUP(C107,[8]TB!$C$11:$AC$271,27,FALSE),0)</f>
        <v>0</v>
      </c>
      <c r="F107" s="173">
        <f t="shared" si="1"/>
        <v>0</v>
      </c>
    </row>
    <row r="108" spans="1:15" s="160" customFormat="1" hidden="1" x14ac:dyDescent="0.25">
      <c r="A108" s="170" t="s">
        <v>349</v>
      </c>
      <c r="B108" s="171"/>
      <c r="C108" s="194">
        <v>2030105000</v>
      </c>
      <c r="D108" s="174">
        <f>IFERROR(VLOOKUP(C108,[8]TB!$C$11:$AB$271,26,FALSE),0)</f>
        <v>0</v>
      </c>
      <c r="E108" s="174">
        <f>IFERROR(VLOOKUP(C108,[8]TB!$C$11:$AC$271,27,FALSE),0)</f>
        <v>0</v>
      </c>
      <c r="F108" s="173">
        <f t="shared" si="1"/>
        <v>0</v>
      </c>
    </row>
    <row r="109" spans="1:15" s="160" customFormat="1" hidden="1" x14ac:dyDescent="0.25">
      <c r="A109" s="170" t="s">
        <v>219</v>
      </c>
      <c r="B109" s="171"/>
      <c r="C109" s="194">
        <v>2040102000</v>
      </c>
      <c r="D109" s="174">
        <f>IFERROR(VLOOKUP(C109,[8]TB!$C$11:$AB$271,26,FALSE),0)</f>
        <v>0</v>
      </c>
      <c r="E109" s="174">
        <f>IFERROR(VLOOKUP(C109,[8]TB!$C$11:$AC$271,27,FALSE),0)</f>
        <v>0</v>
      </c>
      <c r="F109" s="173">
        <f t="shared" si="1"/>
        <v>0</v>
      </c>
    </row>
    <row r="110" spans="1:15" s="160" customFormat="1" hidden="1" x14ac:dyDescent="0.25">
      <c r="A110" s="170" t="s">
        <v>360</v>
      </c>
      <c r="B110" s="171"/>
      <c r="C110" s="194">
        <v>2040104000</v>
      </c>
      <c r="D110" s="174">
        <f>IFERROR(VLOOKUP(C110,[8]TB!$C$11:$AB$271,26,FALSE),0)</f>
        <v>0</v>
      </c>
      <c r="E110" s="174">
        <f>IFERROR(VLOOKUP(C110,[8]TB!$C$11:$AC$271,27,FALSE),0)</f>
        <v>0</v>
      </c>
      <c r="F110" s="173">
        <f t="shared" si="1"/>
        <v>0</v>
      </c>
    </row>
    <row r="111" spans="1:15" s="160" customFormat="1" hidden="1" x14ac:dyDescent="0.25">
      <c r="A111" s="170" t="s">
        <v>39</v>
      </c>
      <c r="B111" s="171"/>
      <c r="C111" s="194">
        <v>2999999000</v>
      </c>
      <c r="D111" s="174">
        <f>IFERROR(VLOOKUP(C111,[8]TB!$C$11:$AB$271,26,FALSE),0)</f>
        <v>0</v>
      </c>
      <c r="E111" s="174">
        <f>IFERROR(VLOOKUP(C111,[8]TB!$C$11:$AC$271,27,FALSE),0)</f>
        <v>0</v>
      </c>
      <c r="F111" s="173">
        <f t="shared" si="1"/>
        <v>0</v>
      </c>
    </row>
    <row r="112" spans="1:15" s="200" customFormat="1" ht="16.5" thickBot="1" x14ac:dyDescent="0.3">
      <c r="A112" s="170" t="s">
        <v>235</v>
      </c>
      <c r="B112" s="171"/>
      <c r="C112" s="194">
        <v>3010101000</v>
      </c>
      <c r="D112" s="174">
        <f>IFERROR(VLOOKUP(C112,[8]TB!$C$11:$AB$271,26,FALSE),0)</f>
        <v>0</v>
      </c>
      <c r="E112" s="174">
        <f>'Restated FC3-Pre TB'!I122</f>
        <v>11000000</v>
      </c>
      <c r="F112" s="173">
        <f t="shared" si="1"/>
        <v>11000000</v>
      </c>
      <c r="G112" s="188"/>
      <c r="H112" s="188"/>
      <c r="I112" s="188"/>
      <c r="J112" s="188"/>
      <c r="K112" s="188"/>
      <c r="N112" s="160"/>
      <c r="O112" s="160"/>
    </row>
    <row r="113" spans="1:15" ht="16.5" hidden="1" thickTop="1" x14ac:dyDescent="0.25">
      <c r="A113" s="170" t="s">
        <v>114</v>
      </c>
      <c r="B113" s="171"/>
      <c r="C113" s="194">
        <v>4020101099</v>
      </c>
      <c r="D113" s="174">
        <f>IFERROR(VLOOKUP(C113,[8]TB!$C$11:$AB$271,26,FALSE),0)</f>
        <v>0</v>
      </c>
      <c r="E113" s="174">
        <f>IFERROR(VLOOKUP(C113,[8]TB!$C$11:$AC$271,27,FALSE),0)</f>
        <v>0</v>
      </c>
      <c r="F113" s="173">
        <f t="shared" si="1"/>
        <v>0</v>
      </c>
      <c r="N113" s="160"/>
      <c r="O113" s="160"/>
    </row>
    <row r="114" spans="1:15" ht="16.5" hidden="1" thickTop="1" x14ac:dyDescent="0.25">
      <c r="A114" s="170" t="s">
        <v>115</v>
      </c>
      <c r="B114" s="171"/>
      <c r="C114" s="194">
        <v>4020102000</v>
      </c>
      <c r="D114" s="174">
        <f>IFERROR(VLOOKUP(C114,[8]TB!$C$11:$AB$271,26,FALSE),0)</f>
        <v>0</v>
      </c>
      <c r="E114" s="174">
        <f>IFERROR(VLOOKUP(C114,[8]TB!$C$11:$AC$271,27,FALSE),0)</f>
        <v>0</v>
      </c>
      <c r="F114" s="173">
        <f t="shared" si="1"/>
        <v>0</v>
      </c>
      <c r="N114" s="160"/>
      <c r="O114" s="160"/>
    </row>
    <row r="115" spans="1:15" ht="16.5" hidden="1" thickTop="1" x14ac:dyDescent="0.25">
      <c r="A115" s="170" t="s">
        <v>206</v>
      </c>
      <c r="B115" s="171"/>
      <c r="C115" s="194">
        <v>4020104001</v>
      </c>
      <c r="D115" s="174">
        <f>IFERROR(VLOOKUP(C115,[8]TB!$C$11:$AB$271,26,FALSE),0)</f>
        <v>0</v>
      </c>
      <c r="E115" s="174">
        <f>IFERROR(VLOOKUP(C115,[8]TB!$C$11:$AC$271,27,FALSE),0)</f>
        <v>0</v>
      </c>
      <c r="F115" s="173">
        <f t="shared" si="1"/>
        <v>0</v>
      </c>
      <c r="N115" s="160"/>
      <c r="O115" s="160"/>
    </row>
    <row r="116" spans="1:15" ht="16.5" hidden="1" thickTop="1" x14ac:dyDescent="0.25">
      <c r="A116" s="170" t="s">
        <v>113</v>
      </c>
      <c r="B116" s="171"/>
      <c r="C116" s="194">
        <v>4020106000</v>
      </c>
      <c r="D116" s="174">
        <f>IFERROR(VLOOKUP(C116,[8]TB!$C$11:$AB$271,26,FALSE),0)</f>
        <v>0</v>
      </c>
      <c r="E116" s="174">
        <f>IFERROR(VLOOKUP(C116,[8]TB!$C$11:$AC$271,27,FALSE),0)</f>
        <v>0</v>
      </c>
      <c r="F116" s="173">
        <f t="shared" si="1"/>
        <v>0</v>
      </c>
      <c r="N116" s="160"/>
      <c r="O116" s="160"/>
    </row>
    <row r="117" spans="1:15" ht="16.5" hidden="1" thickTop="1" x14ac:dyDescent="0.25">
      <c r="A117" s="170" t="s">
        <v>118</v>
      </c>
      <c r="B117" s="171"/>
      <c r="C117" s="194">
        <v>4020114000</v>
      </c>
      <c r="D117" s="174">
        <f>IFERROR(VLOOKUP(C117,[8]TB!$C$11:$AB$271,26,FALSE),0)</f>
        <v>0</v>
      </c>
      <c r="E117" s="174">
        <f>IFERROR(VLOOKUP(C117,[8]TB!$C$11:$AC$271,27,FALSE),0)</f>
        <v>0</v>
      </c>
      <c r="F117" s="173">
        <f t="shared" si="1"/>
        <v>0</v>
      </c>
      <c r="N117" s="160"/>
      <c r="O117" s="160"/>
    </row>
    <row r="118" spans="1:15" ht="16.5" hidden="1" thickTop="1" x14ac:dyDescent="0.25">
      <c r="A118" s="170" t="s">
        <v>119</v>
      </c>
      <c r="B118" s="171"/>
      <c r="C118" s="194">
        <v>4020202000</v>
      </c>
      <c r="D118" s="174">
        <f>IFERROR(VLOOKUP(C118,[8]TB!$C$11:$AB$271,26,FALSE),0)</f>
        <v>0</v>
      </c>
      <c r="E118" s="174">
        <f>IFERROR(VLOOKUP(C118,[8]TB!$C$11:$AC$271,27,FALSE),0)</f>
        <v>0</v>
      </c>
      <c r="F118" s="173">
        <f t="shared" si="1"/>
        <v>0</v>
      </c>
      <c r="N118" s="160"/>
      <c r="O118" s="160"/>
    </row>
    <row r="119" spans="1:15" ht="16.5" hidden="1" thickTop="1" x14ac:dyDescent="0.25">
      <c r="A119" s="170" t="s">
        <v>120</v>
      </c>
      <c r="B119" s="171"/>
      <c r="C119" s="194">
        <v>4020205000</v>
      </c>
      <c r="D119" s="174">
        <f>IFERROR(VLOOKUP(C119,[8]TB!$C$11:$AB$271,26,FALSE),0)</f>
        <v>0</v>
      </c>
      <c r="E119" s="174">
        <f>IFERROR(VLOOKUP(C119,[8]TB!$C$11:$AC$271,27,FALSE),0)</f>
        <v>0</v>
      </c>
      <c r="F119" s="173">
        <f t="shared" si="1"/>
        <v>0</v>
      </c>
      <c r="N119" s="160"/>
      <c r="O119" s="160"/>
    </row>
    <row r="120" spans="1:15" s="199" customFormat="1" ht="16.5" hidden="1" thickTop="1" x14ac:dyDescent="0.25">
      <c r="A120" s="170" t="s">
        <v>121</v>
      </c>
      <c r="B120" s="171"/>
      <c r="C120" s="194">
        <v>4020213000</v>
      </c>
      <c r="D120" s="174">
        <f>IFERROR(VLOOKUP(C120,[8]TB!$C$11:$AB$271,26,FALSE),0)</f>
        <v>0</v>
      </c>
      <c r="E120" s="174">
        <f>IFERROR(VLOOKUP(C120,[8]TB!$C$11:$AC$271,27,FALSE),0)</f>
        <v>0</v>
      </c>
      <c r="F120" s="173">
        <f t="shared" si="1"/>
        <v>0</v>
      </c>
      <c r="G120" s="160"/>
      <c r="H120" s="164"/>
      <c r="I120" s="164"/>
      <c r="J120" s="164"/>
      <c r="K120" s="164"/>
      <c r="N120" s="160"/>
      <c r="O120" s="160"/>
    </row>
    <row r="121" spans="1:15" s="201" customFormat="1" ht="16.5" hidden="1" thickTop="1" x14ac:dyDescent="0.25">
      <c r="A121" s="170" t="s">
        <v>122</v>
      </c>
      <c r="B121" s="171"/>
      <c r="C121" s="194">
        <v>4020221099</v>
      </c>
      <c r="D121" s="174">
        <f>IFERROR(VLOOKUP(C121,[8]TB!$C$11:$AB$271,26,FALSE),0)</f>
        <v>0</v>
      </c>
      <c r="E121" s="174">
        <f>IFERROR(VLOOKUP(C121,[8]TB!$C$11:$AC$271,27,FALSE),0)</f>
        <v>0</v>
      </c>
      <c r="F121" s="173">
        <f t="shared" si="1"/>
        <v>0</v>
      </c>
      <c r="G121" s="160"/>
      <c r="H121" s="160"/>
      <c r="I121" s="160"/>
      <c r="J121" s="160"/>
      <c r="K121" s="160"/>
      <c r="N121" s="160"/>
      <c r="O121" s="160"/>
    </row>
    <row r="122" spans="1:15" s="201" customFormat="1" ht="16.5" hidden="1" thickTop="1" x14ac:dyDescent="0.25">
      <c r="A122" s="170" t="s">
        <v>218</v>
      </c>
      <c r="B122" s="171"/>
      <c r="C122" s="225">
        <v>4030101000</v>
      </c>
      <c r="D122" s="174">
        <f>IFERROR(VLOOKUP(C122,[8]TB!$C$11:$AB$271,26,FALSE),0)</f>
        <v>0</v>
      </c>
      <c r="E122" s="174">
        <f>IFERROR(VLOOKUP(C122,[8]TB!$C$11:$AC$271,27,FALSE),0)</f>
        <v>0</v>
      </c>
      <c r="F122" s="173">
        <f t="shared" si="1"/>
        <v>0</v>
      </c>
      <c r="G122" s="160"/>
      <c r="H122" s="160"/>
      <c r="I122" s="160"/>
      <c r="J122" s="160"/>
      <c r="K122" s="160"/>
      <c r="N122" s="160"/>
      <c r="O122" s="160"/>
    </row>
    <row r="123" spans="1:15" ht="16.5" hidden="1" thickTop="1" x14ac:dyDescent="0.25">
      <c r="A123" s="170" t="s">
        <v>354</v>
      </c>
      <c r="B123" s="171"/>
      <c r="C123" s="194">
        <v>4030106000</v>
      </c>
      <c r="D123" s="174">
        <f>IFERROR(VLOOKUP(C123,[8]TB!$C$11:$AB$271,26,FALSE),0)</f>
        <v>0</v>
      </c>
      <c r="E123" s="174">
        <f>IFERROR(VLOOKUP(C123,[8]TB!$C$11:$AC$271,27,FALSE),0)</f>
        <v>0</v>
      </c>
      <c r="F123" s="173">
        <f t="shared" si="1"/>
        <v>0</v>
      </c>
      <c r="N123" s="160"/>
      <c r="O123" s="160"/>
    </row>
    <row r="124" spans="1:15" ht="16.5" hidden="1" thickTop="1" x14ac:dyDescent="0.25">
      <c r="A124" s="170" t="s">
        <v>116</v>
      </c>
      <c r="B124" s="171"/>
      <c r="C124" s="194">
        <v>4040201000</v>
      </c>
      <c r="D124" s="174">
        <f>IFERROR(VLOOKUP(C124,[8]TB!$C$11:$AB$271,26,FALSE),0)</f>
        <v>0</v>
      </c>
      <c r="E124" s="174">
        <f>IFERROR(VLOOKUP(C124,[8]TB!$C$11:$AC$271,27,FALSE),0)</f>
        <v>0</v>
      </c>
      <c r="F124" s="173">
        <f t="shared" si="1"/>
        <v>0</v>
      </c>
      <c r="N124" s="160"/>
      <c r="O124" s="160"/>
    </row>
    <row r="125" spans="1:15" ht="16.5" hidden="1" thickTop="1" x14ac:dyDescent="0.25">
      <c r="A125" s="170" t="s">
        <v>117</v>
      </c>
      <c r="B125" s="171"/>
      <c r="C125" s="194">
        <v>4040202000</v>
      </c>
      <c r="D125" s="174">
        <f>IFERROR(VLOOKUP(C125,[8]TB!$C$11:$AB$271,26,FALSE),0)</f>
        <v>0</v>
      </c>
      <c r="E125" s="174">
        <f>IFERROR(VLOOKUP(C125,[8]TB!$C$11:$AC$271,27,FALSE),0)</f>
        <v>0</v>
      </c>
      <c r="F125" s="173">
        <f t="shared" si="1"/>
        <v>0</v>
      </c>
      <c r="G125" s="164"/>
      <c r="N125" s="160"/>
      <c r="O125" s="160"/>
    </row>
    <row r="126" spans="1:15" ht="16.5" hidden="1" thickTop="1" x14ac:dyDescent="0.25">
      <c r="A126" s="170" t="s">
        <v>123</v>
      </c>
      <c r="B126" s="171"/>
      <c r="C126" s="194">
        <v>4050199000</v>
      </c>
      <c r="D126" s="174">
        <f>IFERROR(VLOOKUP(C126,[8]TB!$C$11:$AB$271,26,FALSE),0)</f>
        <v>0</v>
      </c>
      <c r="E126" s="174">
        <f>IFERROR(VLOOKUP(C126,[8]TB!$C$11:$AC$271,27,FALSE),0)</f>
        <v>0</v>
      </c>
      <c r="F126" s="173">
        <f t="shared" si="1"/>
        <v>0</v>
      </c>
      <c r="N126" s="160"/>
      <c r="O126" s="160"/>
    </row>
    <row r="127" spans="1:15" ht="16.5" hidden="1" thickTop="1" x14ac:dyDescent="0.25">
      <c r="A127" s="170" t="s">
        <v>378</v>
      </c>
      <c r="B127" s="171"/>
      <c r="C127" s="194">
        <v>4060999000</v>
      </c>
      <c r="D127" s="174">
        <f>IFERROR(VLOOKUP(C127,[8]TB!$C$11:$AB$271,26,FALSE),0)</f>
        <v>0</v>
      </c>
      <c r="E127" s="174">
        <f>IFERROR(VLOOKUP(C127,[8]TB!$C$11:$AC$271,27,FALSE),0)</f>
        <v>0</v>
      </c>
      <c r="F127" s="173">
        <f t="shared" si="1"/>
        <v>0</v>
      </c>
      <c r="N127" s="160"/>
      <c r="O127" s="160"/>
    </row>
    <row r="128" spans="1:15" ht="16.5" hidden="1" thickTop="1" x14ac:dyDescent="0.25">
      <c r="A128" s="170" t="s">
        <v>217</v>
      </c>
      <c r="B128" s="171"/>
      <c r="C128" s="194">
        <v>5010101001</v>
      </c>
      <c r="D128" s="174">
        <f>IFERROR(VLOOKUP(C128,[8]TB!$C$11:$AB$271,26,FALSE),0)</f>
        <v>0</v>
      </c>
      <c r="E128" s="174">
        <f>IFERROR(VLOOKUP(C128,[8]TB!$C$11:$AC$271,27,FALSE),0)</f>
        <v>0</v>
      </c>
      <c r="F128" s="173">
        <f t="shared" si="1"/>
        <v>0</v>
      </c>
      <c r="N128" s="160"/>
      <c r="O128" s="160"/>
    </row>
    <row r="129" spans="1:15" ht="16.5" hidden="1" thickTop="1" x14ac:dyDescent="0.25">
      <c r="A129" s="170" t="s">
        <v>402</v>
      </c>
      <c r="B129" s="171"/>
      <c r="C129" s="194">
        <v>5010102000</v>
      </c>
      <c r="D129" s="174">
        <f>IFERROR(VLOOKUP(C129,[8]TB!$C$11:$AB$271,26,FALSE),0)</f>
        <v>0</v>
      </c>
      <c r="E129" s="174">
        <f>IFERROR(VLOOKUP(C129,[8]TB!$C$11:$AC$271,27,FALSE),0)</f>
        <v>0</v>
      </c>
      <c r="F129" s="173">
        <f t="shared" si="1"/>
        <v>0</v>
      </c>
      <c r="N129" s="160"/>
      <c r="O129" s="160"/>
    </row>
    <row r="130" spans="1:15" ht="16.5" hidden="1" thickTop="1" x14ac:dyDescent="0.25">
      <c r="A130" s="170" t="s">
        <v>126</v>
      </c>
      <c r="B130" s="171"/>
      <c r="C130" s="194">
        <v>5010201001</v>
      </c>
      <c r="D130" s="174">
        <f>IFERROR(VLOOKUP(C130,[8]TB!$C$11:$AB$271,26,FALSE),0)</f>
        <v>0</v>
      </c>
      <c r="E130" s="174">
        <f>IFERROR(VLOOKUP(C130,[8]TB!$C$11:$AC$271,27,FALSE),0)</f>
        <v>0</v>
      </c>
      <c r="F130" s="173">
        <f t="shared" si="1"/>
        <v>0</v>
      </c>
      <c r="N130" s="160"/>
      <c r="O130" s="160"/>
    </row>
    <row r="131" spans="1:15" ht="16.5" hidden="1" thickTop="1" x14ac:dyDescent="0.25">
      <c r="A131" s="170" t="s">
        <v>40</v>
      </c>
      <c r="B131" s="171"/>
      <c r="C131" s="194">
        <v>5010202000</v>
      </c>
      <c r="D131" s="174">
        <f>IFERROR(VLOOKUP(C131,[8]TB!$C$11:$AB$271,26,FALSE),0)</f>
        <v>0</v>
      </c>
      <c r="E131" s="174">
        <f>IFERROR(VLOOKUP(C131,[8]TB!$C$11:$AC$271,27,FALSE),0)</f>
        <v>0</v>
      </c>
      <c r="F131" s="173">
        <f t="shared" si="1"/>
        <v>0</v>
      </c>
      <c r="N131" s="160"/>
      <c r="O131" s="160"/>
    </row>
    <row r="132" spans="1:15" ht="16.5" hidden="1" thickTop="1" x14ac:dyDescent="0.25">
      <c r="A132" s="170" t="s">
        <v>41</v>
      </c>
      <c r="B132" s="171"/>
      <c r="C132" s="194">
        <v>5010203001</v>
      </c>
      <c r="D132" s="174">
        <f>IFERROR(VLOOKUP(C132,[8]TB!$C$11:$AB$271,26,FALSE),0)</f>
        <v>0</v>
      </c>
      <c r="E132" s="174">
        <f>IFERROR(VLOOKUP(C132,[8]TB!$C$11:$AC$271,27,FALSE),0)</f>
        <v>0</v>
      </c>
      <c r="F132" s="173">
        <f t="shared" si="1"/>
        <v>0</v>
      </c>
      <c r="N132" s="160"/>
      <c r="O132" s="160"/>
    </row>
    <row r="133" spans="1:15" ht="16.5" hidden="1" thickTop="1" x14ac:dyDescent="0.25">
      <c r="A133" s="170" t="s">
        <v>42</v>
      </c>
      <c r="B133" s="171"/>
      <c r="C133" s="194">
        <v>5010204001</v>
      </c>
      <c r="D133" s="174">
        <f>IFERROR(VLOOKUP(C133,[8]TB!$C$11:$AB$271,26,FALSE),0)</f>
        <v>0</v>
      </c>
      <c r="E133" s="174">
        <f>IFERROR(VLOOKUP(C133,[8]TB!$C$11:$AC$271,27,FALSE),0)</f>
        <v>0</v>
      </c>
      <c r="F133" s="173">
        <f t="shared" si="1"/>
        <v>0</v>
      </c>
      <c r="N133" s="160"/>
      <c r="O133" s="160"/>
    </row>
    <row r="134" spans="1:15" ht="16.5" hidden="1" thickTop="1" x14ac:dyDescent="0.25">
      <c r="A134" s="170" t="s">
        <v>130</v>
      </c>
      <c r="B134" s="171"/>
      <c r="C134" s="194">
        <v>5010205003</v>
      </c>
      <c r="D134" s="174">
        <f>IFERROR(VLOOKUP(C134,[8]TB!$C$11:$AB$271,26,FALSE),0)</f>
        <v>0</v>
      </c>
      <c r="E134" s="174">
        <f>IFERROR(VLOOKUP(C134,[8]TB!$C$11:$AC$271,27,FALSE),0)</f>
        <v>0</v>
      </c>
      <c r="F134" s="173">
        <f t="shared" si="1"/>
        <v>0</v>
      </c>
      <c r="N134" s="160"/>
      <c r="O134" s="160"/>
    </row>
    <row r="135" spans="1:15" ht="16.5" hidden="1" thickTop="1" x14ac:dyDescent="0.25">
      <c r="A135" s="170" t="s">
        <v>131</v>
      </c>
      <c r="B135" s="171"/>
      <c r="C135" s="194">
        <v>5010205004</v>
      </c>
      <c r="D135" s="174">
        <f>IFERROR(VLOOKUP(C135,[8]TB!$C$11:$AB$271,26,FALSE),0)</f>
        <v>0</v>
      </c>
      <c r="E135" s="174">
        <f>IFERROR(VLOOKUP(C135,[8]TB!$C$11:$AC$271,27,FALSE),0)</f>
        <v>0</v>
      </c>
      <c r="F135" s="173">
        <f t="shared" si="1"/>
        <v>0</v>
      </c>
      <c r="N135" s="160"/>
      <c r="O135" s="160"/>
    </row>
    <row r="136" spans="1:15" ht="16.5" hidden="1" thickTop="1" x14ac:dyDescent="0.25">
      <c r="A136" s="170" t="s">
        <v>371</v>
      </c>
      <c r="B136" s="171"/>
      <c r="C136" s="194">
        <v>5010206003</v>
      </c>
      <c r="D136" s="174">
        <f>IFERROR(VLOOKUP(C136,[8]TB!$C$11:$AB$271,26,FALSE),0)</f>
        <v>0</v>
      </c>
      <c r="E136" s="174">
        <f>IFERROR(VLOOKUP(C136,[8]TB!$C$11:$AC$271,27,FALSE),0)</f>
        <v>0</v>
      </c>
      <c r="F136" s="173">
        <f t="shared" si="1"/>
        <v>0</v>
      </c>
      <c r="N136" s="160"/>
      <c r="O136" s="160"/>
    </row>
    <row r="137" spans="1:15" ht="16.5" hidden="1" thickTop="1" x14ac:dyDescent="0.25">
      <c r="A137" s="170" t="s">
        <v>132</v>
      </c>
      <c r="B137" s="171"/>
      <c r="C137" s="194">
        <v>5010206004</v>
      </c>
      <c r="D137" s="174">
        <f>IFERROR(VLOOKUP(C137,[8]TB!$C$11:$AB$271,26,FALSE),0)</f>
        <v>0</v>
      </c>
      <c r="E137" s="174">
        <f>IFERROR(VLOOKUP(C137,[8]TB!$C$11:$AC$271,27,FALSE),0)</f>
        <v>0</v>
      </c>
      <c r="F137" s="173">
        <f t="shared" si="1"/>
        <v>0</v>
      </c>
      <c r="N137" s="160"/>
      <c r="O137" s="160"/>
    </row>
    <row r="138" spans="1:15" ht="16.5" hidden="1" thickTop="1" x14ac:dyDescent="0.25">
      <c r="A138" s="170" t="s">
        <v>133</v>
      </c>
      <c r="B138" s="171"/>
      <c r="C138" s="194">
        <v>5010207004</v>
      </c>
      <c r="D138" s="174">
        <f>IFERROR(VLOOKUP(C138,[8]TB!$C$11:$AB$271,26,FALSE),0)</f>
        <v>0</v>
      </c>
      <c r="E138" s="174">
        <f>IFERROR(VLOOKUP(C138,[8]TB!$C$11:$AC$271,27,FALSE),0)</f>
        <v>0</v>
      </c>
      <c r="F138" s="173">
        <f t="shared" si="1"/>
        <v>0</v>
      </c>
      <c r="N138" s="160"/>
      <c r="O138" s="160"/>
    </row>
    <row r="139" spans="1:15" ht="16.5" hidden="1" thickTop="1" x14ac:dyDescent="0.25">
      <c r="A139" s="170" t="s">
        <v>134</v>
      </c>
      <c r="B139" s="171"/>
      <c r="C139" s="194">
        <v>5010208001</v>
      </c>
      <c r="D139" s="174">
        <f>IFERROR(VLOOKUP(C139,[8]TB!$C$11:$AB$271,26,FALSE),0)</f>
        <v>0</v>
      </c>
      <c r="E139" s="174">
        <f>IFERROR(VLOOKUP(C139,[8]TB!$C$11:$AC$271,27,FALSE),0)</f>
        <v>0</v>
      </c>
      <c r="F139" s="173">
        <f t="shared" ref="F139:F202" si="2">D139+E139</f>
        <v>0</v>
      </c>
      <c r="N139" s="160"/>
      <c r="O139" s="160"/>
    </row>
    <row r="140" spans="1:15" ht="16.5" hidden="1" thickTop="1" x14ac:dyDescent="0.25">
      <c r="A140" s="170" t="s">
        <v>127</v>
      </c>
      <c r="B140" s="171"/>
      <c r="C140" s="194">
        <v>5010210001</v>
      </c>
      <c r="D140" s="174">
        <f>IFERROR(VLOOKUP(C140,[8]TB!$C$11:$AB$271,26,FALSE),0)</f>
        <v>0</v>
      </c>
      <c r="E140" s="174">
        <f>IFERROR(VLOOKUP(C140,[8]TB!$C$11:$AC$271,27,FALSE),0)</f>
        <v>0</v>
      </c>
      <c r="F140" s="173">
        <f t="shared" si="2"/>
        <v>0</v>
      </c>
      <c r="N140" s="160"/>
      <c r="O140" s="160"/>
    </row>
    <row r="141" spans="1:15" ht="16.5" hidden="1" thickTop="1" x14ac:dyDescent="0.25">
      <c r="A141" s="170" t="s">
        <v>128</v>
      </c>
      <c r="B141" s="171"/>
      <c r="C141" s="194">
        <v>5010211002</v>
      </c>
      <c r="D141" s="174">
        <f>IFERROR(VLOOKUP(C141,[8]TB!$C$11:$AB$271,26,FALSE),0)</f>
        <v>0</v>
      </c>
      <c r="E141" s="174">
        <f>IFERROR(VLOOKUP(C141,[8]TB!$C$11:$AC$271,27,FALSE),0)</f>
        <v>0</v>
      </c>
      <c r="F141" s="173">
        <f t="shared" si="2"/>
        <v>0</v>
      </c>
      <c r="N141" s="160"/>
      <c r="O141" s="160"/>
    </row>
    <row r="142" spans="1:15" ht="16.5" hidden="1" thickTop="1" x14ac:dyDescent="0.25">
      <c r="A142" s="170" t="s">
        <v>384</v>
      </c>
      <c r="B142" s="171"/>
      <c r="C142" s="168">
        <v>5010211006</v>
      </c>
      <c r="D142" s="174">
        <f>IFERROR(VLOOKUP(C142,[8]TB!$C$11:$AB$271,26,FALSE),0)</f>
        <v>0</v>
      </c>
      <c r="E142" s="174">
        <f>IFERROR(VLOOKUP(C142,[8]TB!$C$11:$AC$271,27,FALSE),0)</f>
        <v>0</v>
      </c>
      <c r="F142" s="173">
        <f t="shared" si="2"/>
        <v>0</v>
      </c>
      <c r="N142" s="160"/>
      <c r="O142" s="160"/>
    </row>
    <row r="143" spans="1:15" ht="16.5" hidden="1" thickTop="1" x14ac:dyDescent="0.25">
      <c r="A143" s="170" t="s">
        <v>129</v>
      </c>
      <c r="B143" s="171"/>
      <c r="C143" s="194">
        <v>5010212001</v>
      </c>
      <c r="D143" s="174">
        <f>IFERROR(VLOOKUP(C143,[8]TB!$C$11:$AB$271,26,FALSE),0)</f>
        <v>0</v>
      </c>
      <c r="E143" s="174">
        <f>IFERROR(VLOOKUP(C143,[8]TB!$C$11:$AC$271,27,FALSE),0)</f>
        <v>0</v>
      </c>
      <c r="F143" s="173">
        <f t="shared" si="2"/>
        <v>0</v>
      </c>
      <c r="N143" s="160"/>
      <c r="O143" s="160"/>
    </row>
    <row r="144" spans="1:15" ht="16.5" hidden="1" thickTop="1" x14ac:dyDescent="0.25">
      <c r="A144" s="170" t="s">
        <v>216</v>
      </c>
      <c r="B144" s="171"/>
      <c r="C144" s="194">
        <v>5010213001</v>
      </c>
      <c r="D144" s="174">
        <f>IFERROR(VLOOKUP(C144,[8]TB!$C$11:$AB$271,26,FALSE),0)</f>
        <v>0</v>
      </c>
      <c r="E144" s="174">
        <f>IFERROR(VLOOKUP(C144,[8]TB!$C$11:$AC$271,27,FALSE),0)</f>
        <v>0</v>
      </c>
      <c r="F144" s="173">
        <f t="shared" si="2"/>
        <v>0</v>
      </c>
      <c r="N144" s="160"/>
      <c r="O144" s="160"/>
    </row>
    <row r="145" spans="1:15" ht="16.5" hidden="1" thickTop="1" x14ac:dyDescent="0.25">
      <c r="A145" s="170" t="s">
        <v>368</v>
      </c>
      <c r="B145" s="171"/>
      <c r="C145" s="194">
        <v>5010213002</v>
      </c>
      <c r="D145" s="174">
        <f>IFERROR(VLOOKUP(C145,[8]TB!$C$11:$AB$271,26,FALSE),0)</f>
        <v>0</v>
      </c>
      <c r="E145" s="174">
        <f>IFERROR(VLOOKUP(C145,[8]TB!$C$11:$AC$271,27,FALSE),0)</f>
        <v>0</v>
      </c>
      <c r="F145" s="173">
        <f t="shared" si="2"/>
        <v>0</v>
      </c>
      <c r="N145" s="160"/>
      <c r="O145" s="160"/>
    </row>
    <row r="146" spans="1:15" ht="16.5" hidden="1" thickTop="1" x14ac:dyDescent="0.25">
      <c r="A146" s="170" t="s">
        <v>98</v>
      </c>
      <c r="B146" s="171"/>
      <c r="C146" s="194">
        <v>5010214001</v>
      </c>
      <c r="D146" s="174">
        <f>IFERROR(VLOOKUP(C146,[8]TB!$C$11:$AB$271,26,FALSE),0)</f>
        <v>0</v>
      </c>
      <c r="E146" s="174">
        <f>IFERROR(VLOOKUP(C146,[8]TB!$C$11:$AC$271,27,FALSE),0)</f>
        <v>0</v>
      </c>
      <c r="F146" s="173">
        <f t="shared" si="2"/>
        <v>0</v>
      </c>
      <c r="N146" s="160"/>
      <c r="O146" s="160"/>
    </row>
    <row r="147" spans="1:15" ht="16.5" hidden="1" thickTop="1" x14ac:dyDescent="0.25">
      <c r="A147" s="170" t="s">
        <v>43</v>
      </c>
      <c r="B147" s="171"/>
      <c r="C147" s="194">
        <v>5010215001</v>
      </c>
      <c r="D147" s="174">
        <f>IFERROR(VLOOKUP(C147,[8]TB!$C$11:$AB$271,26,FALSE),0)</f>
        <v>0</v>
      </c>
      <c r="E147" s="174">
        <f>IFERROR(VLOOKUP(C147,[8]TB!$C$11:$AC$271,27,FALSE),0)</f>
        <v>0</v>
      </c>
      <c r="F147" s="173">
        <f t="shared" si="2"/>
        <v>0</v>
      </c>
      <c r="N147" s="160"/>
      <c r="O147" s="160"/>
    </row>
    <row r="148" spans="1:15" ht="16.5" hidden="1" thickTop="1" x14ac:dyDescent="0.25">
      <c r="A148" s="170" t="s">
        <v>135</v>
      </c>
      <c r="B148" s="171"/>
      <c r="C148" s="194">
        <v>5010299011</v>
      </c>
      <c r="D148" s="174">
        <f>IFERROR(VLOOKUP(C148,[8]TB!$C$11:$AB$271,26,FALSE),0)</f>
        <v>0</v>
      </c>
      <c r="E148" s="174">
        <f>IFERROR(VLOOKUP(C148,[8]TB!$C$11:$AC$271,27,FALSE),0)</f>
        <v>0</v>
      </c>
      <c r="F148" s="173">
        <f t="shared" si="2"/>
        <v>0</v>
      </c>
      <c r="N148" s="160"/>
      <c r="O148" s="160"/>
    </row>
    <row r="149" spans="1:15" ht="16.5" hidden="1" thickTop="1" x14ac:dyDescent="0.25">
      <c r="A149" s="170" t="s">
        <v>136</v>
      </c>
      <c r="B149" s="171"/>
      <c r="C149" s="194">
        <v>5010299012</v>
      </c>
      <c r="D149" s="174">
        <f>IFERROR(VLOOKUP(C149,[8]TB!$C$11:$AB$271,26,FALSE),0)</f>
        <v>0</v>
      </c>
      <c r="E149" s="174">
        <f>IFERROR(VLOOKUP(C149,[8]TB!$C$11:$AC$271,27,FALSE),0)</f>
        <v>0</v>
      </c>
      <c r="F149" s="173">
        <f t="shared" si="2"/>
        <v>0</v>
      </c>
      <c r="N149" s="160"/>
      <c r="O149" s="160"/>
    </row>
    <row r="150" spans="1:15" ht="16.5" hidden="1" thickTop="1" x14ac:dyDescent="0.25">
      <c r="A150" s="170" t="s">
        <v>137</v>
      </c>
      <c r="B150" s="171"/>
      <c r="C150" s="194">
        <v>5010299014</v>
      </c>
      <c r="D150" s="174">
        <f>IFERROR(VLOOKUP(C150,[8]TB!$C$11:$AB$271,26,FALSE),0)</f>
        <v>0</v>
      </c>
      <c r="E150" s="174">
        <f>IFERROR(VLOOKUP(C150,[8]TB!$C$11:$AC$271,27,FALSE),0)</f>
        <v>0</v>
      </c>
      <c r="F150" s="173">
        <f t="shared" si="2"/>
        <v>0</v>
      </c>
      <c r="N150" s="160"/>
      <c r="O150" s="160"/>
    </row>
    <row r="151" spans="1:15" ht="16.5" hidden="1" thickTop="1" x14ac:dyDescent="0.25">
      <c r="A151" s="170" t="s">
        <v>403</v>
      </c>
      <c r="B151" s="171"/>
      <c r="C151" s="194">
        <v>5010299036</v>
      </c>
      <c r="D151" s="174">
        <f>IFERROR(VLOOKUP(C151,[8]TB!$C$11:$AB$271,26,FALSE),0)</f>
        <v>0</v>
      </c>
      <c r="E151" s="174">
        <f>IFERROR(VLOOKUP(C151,[8]TB!$C$11:$AC$271,27,FALSE),0)</f>
        <v>0</v>
      </c>
      <c r="F151" s="173">
        <f t="shared" si="2"/>
        <v>0</v>
      </c>
      <c r="N151" s="160"/>
      <c r="O151" s="160"/>
    </row>
    <row r="152" spans="1:15" ht="16.5" hidden="1" thickTop="1" x14ac:dyDescent="0.25">
      <c r="A152" s="170" t="s">
        <v>404</v>
      </c>
      <c r="B152" s="171"/>
      <c r="C152" s="194">
        <v>5010299038</v>
      </c>
      <c r="D152" s="174">
        <f>IFERROR(VLOOKUP(C152,[8]TB!$C$11:$AB$271,26,FALSE),0)</f>
        <v>0</v>
      </c>
      <c r="E152" s="174">
        <f>IFERROR(VLOOKUP(C152,[8]TB!$C$11:$AC$271,27,FALSE),0)</f>
        <v>0</v>
      </c>
      <c r="F152" s="173">
        <f t="shared" si="2"/>
        <v>0</v>
      </c>
      <c r="N152" s="160"/>
      <c r="O152" s="160"/>
    </row>
    <row r="153" spans="1:15" ht="16.5" hidden="1" thickTop="1" x14ac:dyDescent="0.25">
      <c r="A153" s="170" t="s">
        <v>215</v>
      </c>
      <c r="B153" s="171"/>
      <c r="C153" s="194">
        <v>5010301000</v>
      </c>
      <c r="D153" s="174">
        <f>IFERROR(VLOOKUP(C153,[8]TB!$C$11:$AB$271,26,FALSE),0)</f>
        <v>0</v>
      </c>
      <c r="E153" s="174">
        <f>IFERROR(VLOOKUP(C153,[8]TB!$C$11:$AC$271,27,FALSE),0)</f>
        <v>0</v>
      </c>
      <c r="F153" s="173">
        <f t="shared" si="2"/>
        <v>0</v>
      </c>
      <c r="N153" s="160"/>
      <c r="O153" s="160"/>
    </row>
    <row r="154" spans="1:15" ht="16.5" hidden="1" thickTop="1" x14ac:dyDescent="0.25">
      <c r="A154" s="170" t="s">
        <v>140</v>
      </c>
      <c r="B154" s="171"/>
      <c r="C154" s="194">
        <v>5010302001</v>
      </c>
      <c r="D154" s="174">
        <f>IFERROR(VLOOKUP(C154,[8]TB!$C$11:$AB$271,26,FALSE),0)</f>
        <v>0</v>
      </c>
      <c r="E154" s="174">
        <f>IFERROR(VLOOKUP(C154,[8]TB!$C$11:$AC$271,27,FALSE),0)</f>
        <v>0</v>
      </c>
      <c r="F154" s="173">
        <f t="shared" si="2"/>
        <v>0</v>
      </c>
      <c r="N154" s="160"/>
      <c r="O154" s="160"/>
    </row>
    <row r="155" spans="1:15" ht="16.5" hidden="1" thickTop="1" x14ac:dyDescent="0.25">
      <c r="A155" s="170" t="s">
        <v>141</v>
      </c>
      <c r="B155" s="171"/>
      <c r="C155" s="194">
        <v>5010303001</v>
      </c>
      <c r="D155" s="174">
        <f>IFERROR(VLOOKUP(C155,[8]TB!$C$11:$AB$271,26,FALSE),0)</f>
        <v>0</v>
      </c>
      <c r="E155" s="174">
        <f>IFERROR(VLOOKUP(C155,[8]TB!$C$11:$AC$271,27,FALSE),0)</f>
        <v>0</v>
      </c>
      <c r="F155" s="173">
        <f t="shared" si="2"/>
        <v>0</v>
      </c>
      <c r="N155" s="160"/>
      <c r="O155" s="160"/>
    </row>
    <row r="156" spans="1:15" ht="16.5" hidden="1" thickTop="1" x14ac:dyDescent="0.25">
      <c r="A156" s="170" t="s">
        <v>142</v>
      </c>
      <c r="B156" s="171"/>
      <c r="C156" s="194">
        <v>5010304001</v>
      </c>
      <c r="D156" s="174">
        <f>IFERROR(VLOOKUP(C156,[8]TB!$C$11:$AB$271,26,FALSE),0)</f>
        <v>0</v>
      </c>
      <c r="E156" s="174">
        <f>IFERROR(VLOOKUP(C156,[8]TB!$C$11:$AC$271,27,FALSE),0)</f>
        <v>0</v>
      </c>
      <c r="F156" s="173">
        <f t="shared" si="2"/>
        <v>0</v>
      </c>
      <c r="N156" s="160"/>
      <c r="O156" s="160"/>
    </row>
    <row r="157" spans="1:15" ht="16.5" hidden="1" thickTop="1" x14ac:dyDescent="0.25">
      <c r="A157" s="170" t="s">
        <v>143</v>
      </c>
      <c r="B157" s="171"/>
      <c r="C157" s="194">
        <v>5010401001</v>
      </c>
      <c r="D157" s="174">
        <f>IFERROR(VLOOKUP(C157,[8]TB!$C$11:$AB$271,26,FALSE),0)</f>
        <v>0</v>
      </c>
      <c r="E157" s="174">
        <f>IFERROR(VLOOKUP(C157,[8]TB!$C$11:$AC$271,27,FALSE),0)</f>
        <v>0</v>
      </c>
      <c r="F157" s="173">
        <f t="shared" si="2"/>
        <v>0</v>
      </c>
      <c r="N157" s="160"/>
      <c r="O157" s="160"/>
    </row>
    <row r="158" spans="1:15" ht="16.5" hidden="1" thickTop="1" x14ac:dyDescent="0.25">
      <c r="A158" s="170" t="s">
        <v>144</v>
      </c>
      <c r="B158" s="171"/>
      <c r="C158" s="194">
        <v>5010402001</v>
      </c>
      <c r="D158" s="174">
        <f>IFERROR(VLOOKUP(C158,[8]TB!$C$11:$AB$271,26,FALSE),0)</f>
        <v>0</v>
      </c>
      <c r="E158" s="174">
        <f>IFERROR(VLOOKUP(C158,[8]TB!$C$11:$AC$271,27,FALSE),0)</f>
        <v>0</v>
      </c>
      <c r="F158" s="173">
        <f t="shared" si="2"/>
        <v>0</v>
      </c>
      <c r="N158" s="160"/>
      <c r="O158" s="160"/>
    </row>
    <row r="159" spans="1:15" ht="16.5" hidden="1" thickTop="1" x14ac:dyDescent="0.25">
      <c r="A159" s="170" t="s">
        <v>145</v>
      </c>
      <c r="B159" s="171"/>
      <c r="C159" s="194">
        <v>5010403001</v>
      </c>
      <c r="D159" s="174">
        <f>IFERROR(VLOOKUP(C159,[8]TB!$C$11:$AB$271,26,FALSE),0)</f>
        <v>0</v>
      </c>
      <c r="E159" s="174">
        <f>IFERROR(VLOOKUP(C159,[8]TB!$C$11:$AC$271,27,FALSE),0)</f>
        <v>0</v>
      </c>
      <c r="F159" s="173">
        <f t="shared" si="2"/>
        <v>0</v>
      </c>
      <c r="N159" s="160"/>
      <c r="O159" s="160"/>
    </row>
    <row r="160" spans="1:15" ht="16.5" hidden="1" thickTop="1" x14ac:dyDescent="0.25">
      <c r="A160" s="170" t="s">
        <v>379</v>
      </c>
      <c r="B160" s="171"/>
      <c r="C160" s="194">
        <v>5010499010</v>
      </c>
      <c r="D160" s="174">
        <f>IFERROR(VLOOKUP(C160,[8]TB!$C$11:$AB$271,26,FALSE),0)</f>
        <v>0</v>
      </c>
      <c r="E160" s="174">
        <f>IFERROR(VLOOKUP(C160,[8]TB!$C$11:$AC$271,27,FALSE),0)</f>
        <v>0</v>
      </c>
      <c r="F160" s="173">
        <f t="shared" si="2"/>
        <v>0</v>
      </c>
      <c r="N160" s="160"/>
      <c r="O160" s="160"/>
    </row>
    <row r="161" spans="1:15" ht="16.5" hidden="1" thickTop="1" x14ac:dyDescent="0.25">
      <c r="A161" s="170" t="s">
        <v>382</v>
      </c>
      <c r="B161" s="171"/>
      <c r="C161" s="194">
        <v>5010499015</v>
      </c>
      <c r="D161" s="174">
        <f>IFERROR(VLOOKUP(C161,[8]TB!$C$11:$AB$271,26,FALSE),0)</f>
        <v>0</v>
      </c>
      <c r="E161" s="174">
        <f>IFERROR(VLOOKUP(C161,[8]TB!$C$11:$AC$271,27,FALSE),0)</f>
        <v>0</v>
      </c>
      <c r="F161" s="173">
        <f t="shared" si="2"/>
        <v>0</v>
      </c>
      <c r="N161" s="160"/>
      <c r="O161" s="160"/>
    </row>
    <row r="162" spans="1:15" ht="16.5" hidden="1" thickTop="1" x14ac:dyDescent="0.25">
      <c r="A162" s="170" t="s">
        <v>405</v>
      </c>
      <c r="B162" s="171"/>
      <c r="C162" s="194">
        <v>5010499099</v>
      </c>
      <c r="D162" s="174">
        <f>IFERROR(VLOOKUP(C162,[8]TB!$C$11:$AB$271,26,FALSE),0)</f>
        <v>0</v>
      </c>
      <c r="E162" s="174">
        <f>IFERROR(VLOOKUP(C162,[8]TB!$C$11:$AC$271,27,FALSE),0)</f>
        <v>0</v>
      </c>
      <c r="F162" s="173">
        <f t="shared" si="2"/>
        <v>0</v>
      </c>
      <c r="N162" s="160"/>
      <c r="O162" s="160"/>
    </row>
    <row r="163" spans="1:15" ht="16.5" hidden="1" thickTop="1" x14ac:dyDescent="0.25">
      <c r="A163" s="170" t="s">
        <v>44</v>
      </c>
      <c r="B163" s="171"/>
      <c r="C163" s="194">
        <v>5020101000</v>
      </c>
      <c r="D163" s="174">
        <f>IFERROR(VLOOKUP(C163,[8]TB!$C$11:$AB$271,26,FALSE),0)</f>
        <v>0</v>
      </c>
      <c r="E163" s="174">
        <f>IFERROR(VLOOKUP(C163,[8]TB!$C$11:$AC$271,27,FALSE),0)</f>
        <v>0</v>
      </c>
      <c r="F163" s="173">
        <f t="shared" si="2"/>
        <v>0</v>
      </c>
      <c r="N163" s="160"/>
      <c r="O163" s="160"/>
    </row>
    <row r="164" spans="1:15" ht="16.5" hidden="1" thickTop="1" x14ac:dyDescent="0.25">
      <c r="A164" s="170" t="s">
        <v>45</v>
      </c>
      <c r="B164" s="171"/>
      <c r="C164" s="230">
        <v>5020201002</v>
      </c>
      <c r="D164" s="174">
        <f>IFERROR(VLOOKUP(C164,[8]TB!$C$11:$AB$271,26,FALSE),0)</f>
        <v>0</v>
      </c>
      <c r="E164" s="174">
        <f>IFERROR(VLOOKUP(C164,[8]TB!$C$11:$AC$271,27,FALSE),0)</f>
        <v>0</v>
      </c>
      <c r="F164" s="173">
        <f t="shared" si="2"/>
        <v>0</v>
      </c>
      <c r="N164" s="160"/>
      <c r="O164" s="160"/>
    </row>
    <row r="165" spans="1:15" ht="16.5" hidden="1" thickTop="1" x14ac:dyDescent="0.25">
      <c r="A165" s="170" t="s">
        <v>46</v>
      </c>
      <c r="B165" s="171"/>
      <c r="C165" s="194">
        <v>5020202000</v>
      </c>
      <c r="D165" s="174">
        <f>IFERROR(VLOOKUP(C165,[8]TB!$C$11:$AB$271,26,FALSE),0)</f>
        <v>0</v>
      </c>
      <c r="E165" s="174">
        <f>IFERROR(VLOOKUP(C165,[8]TB!$C$11:$AC$271,27,FALSE),0)</f>
        <v>0</v>
      </c>
      <c r="F165" s="173">
        <f t="shared" si="2"/>
        <v>0</v>
      </c>
      <c r="N165" s="160"/>
      <c r="O165" s="160"/>
    </row>
    <row r="166" spans="1:15" ht="16.5" hidden="1" thickTop="1" x14ac:dyDescent="0.25">
      <c r="A166" s="170" t="s">
        <v>47</v>
      </c>
      <c r="B166" s="171"/>
      <c r="C166" s="194">
        <v>5020301002</v>
      </c>
      <c r="D166" s="174">
        <f>IFERROR(VLOOKUP(C166,[8]TB!$C$11:$AB$271,26,FALSE),0)</f>
        <v>0</v>
      </c>
      <c r="E166" s="174">
        <f>IFERROR(VLOOKUP(C166,[8]TB!$C$11:$AC$271,27,FALSE),0)</f>
        <v>0</v>
      </c>
      <c r="F166" s="173">
        <f t="shared" si="2"/>
        <v>0</v>
      </c>
      <c r="N166" s="160"/>
      <c r="O166" s="160"/>
    </row>
    <row r="167" spans="1:15" ht="16.5" hidden="1" thickTop="1" x14ac:dyDescent="0.25">
      <c r="A167" s="170" t="s">
        <v>48</v>
      </c>
      <c r="B167" s="171"/>
      <c r="C167" s="194">
        <v>5020302000</v>
      </c>
      <c r="D167" s="174">
        <f>IFERROR(VLOOKUP(C167,[8]TB!$C$11:$AB$271,26,FALSE),0)</f>
        <v>0</v>
      </c>
      <c r="E167" s="174">
        <f>IFERROR(VLOOKUP(C167,[8]TB!$C$11:$AC$271,27,FALSE),0)</f>
        <v>0</v>
      </c>
      <c r="F167" s="173">
        <f t="shared" si="2"/>
        <v>0</v>
      </c>
      <c r="N167" s="160"/>
      <c r="O167" s="160"/>
    </row>
    <row r="168" spans="1:15" ht="16.5" hidden="1" thickTop="1" x14ac:dyDescent="0.25">
      <c r="A168" s="170" t="s">
        <v>49</v>
      </c>
      <c r="B168" s="171"/>
      <c r="C168" s="194">
        <v>5020305000</v>
      </c>
      <c r="D168" s="174">
        <f>IFERROR(VLOOKUP(C168,[8]TB!$C$11:$AB$271,26,FALSE),0)</f>
        <v>0</v>
      </c>
      <c r="E168" s="174">
        <f>IFERROR(VLOOKUP(C168,[8]TB!$C$11:$AC$271,27,FALSE),0)</f>
        <v>0</v>
      </c>
      <c r="F168" s="173">
        <f t="shared" si="2"/>
        <v>0</v>
      </c>
      <c r="N168" s="160"/>
      <c r="O168" s="160"/>
    </row>
    <row r="169" spans="1:15" ht="16.5" hidden="1" thickTop="1" x14ac:dyDescent="0.25">
      <c r="A169" s="170" t="s">
        <v>146</v>
      </c>
      <c r="B169" s="171"/>
      <c r="C169" s="194">
        <v>5020306000</v>
      </c>
      <c r="D169" s="174">
        <f>IFERROR(VLOOKUP(C169,[8]TB!$C$11:$AB$271,26,FALSE),0)</f>
        <v>0</v>
      </c>
      <c r="E169" s="174">
        <f>IFERROR(VLOOKUP(C169,[8]TB!$C$11:$AC$271,27,FALSE),0)</f>
        <v>0</v>
      </c>
      <c r="F169" s="173">
        <f t="shared" si="2"/>
        <v>0</v>
      </c>
      <c r="N169" s="160"/>
      <c r="O169" s="160"/>
    </row>
    <row r="170" spans="1:15" ht="16.5" hidden="1" thickTop="1" x14ac:dyDescent="0.25">
      <c r="A170" s="170" t="s">
        <v>50</v>
      </c>
      <c r="B170" s="171"/>
      <c r="C170" s="194">
        <v>5020307000</v>
      </c>
      <c r="D170" s="174">
        <f>IFERROR(VLOOKUP(C170,[8]TB!$C$11:$AB$271,26,FALSE),0)</f>
        <v>0</v>
      </c>
      <c r="E170" s="174">
        <f>IFERROR(VLOOKUP(C170,[8]TB!$C$11:$AC$271,27,FALSE),0)</f>
        <v>0</v>
      </c>
      <c r="F170" s="173">
        <f t="shared" si="2"/>
        <v>0</v>
      </c>
      <c r="N170" s="160"/>
      <c r="O170" s="160"/>
    </row>
    <row r="171" spans="1:15" ht="16.5" hidden="1" thickTop="1" x14ac:dyDescent="0.25">
      <c r="A171" s="170" t="s">
        <v>51</v>
      </c>
      <c r="B171" s="171"/>
      <c r="C171" s="194">
        <v>5020308000</v>
      </c>
      <c r="D171" s="174">
        <f>IFERROR(VLOOKUP(C171,[8]TB!$C$11:$AB$271,26,FALSE),0)</f>
        <v>0</v>
      </c>
      <c r="E171" s="174">
        <f>IFERROR(VLOOKUP(C171,[8]TB!$C$11:$AC$271,27,FALSE),0)</f>
        <v>0</v>
      </c>
      <c r="F171" s="173">
        <f t="shared" si="2"/>
        <v>0</v>
      </c>
      <c r="N171" s="160"/>
      <c r="O171" s="160"/>
    </row>
    <row r="172" spans="1:15" ht="16.5" hidden="1" thickTop="1" x14ac:dyDescent="0.25">
      <c r="A172" s="170" t="s">
        <v>147</v>
      </c>
      <c r="B172" s="171"/>
      <c r="C172" s="194">
        <v>5020309000</v>
      </c>
      <c r="D172" s="174">
        <f>IFERROR(VLOOKUP(C172,[8]TB!$C$11:$AB$271,26,FALSE),0)</f>
        <v>0</v>
      </c>
      <c r="E172" s="174">
        <f>IFERROR(VLOOKUP(C172,[8]TB!$C$11:$AC$271,27,FALSE),0)</f>
        <v>0</v>
      </c>
      <c r="F172" s="173">
        <f t="shared" si="2"/>
        <v>0</v>
      </c>
      <c r="N172" s="160"/>
      <c r="O172" s="160"/>
    </row>
    <row r="173" spans="1:15" ht="16.5" hidden="1" thickTop="1" x14ac:dyDescent="0.25">
      <c r="A173" s="170" t="s">
        <v>380</v>
      </c>
      <c r="B173" s="171"/>
      <c r="C173" s="194">
        <v>5020321001</v>
      </c>
      <c r="D173" s="174">
        <f>IFERROR(VLOOKUP(C173,[8]TB!$C$11:$AB$271,26,FALSE),0)</f>
        <v>0</v>
      </c>
      <c r="E173" s="174">
        <f>IFERROR(VLOOKUP(C173,[8]TB!$C$11:$AC$271,27,FALSE),0)</f>
        <v>0</v>
      </c>
      <c r="F173" s="173">
        <f t="shared" si="2"/>
        <v>0</v>
      </c>
      <c r="N173" s="160"/>
      <c r="O173" s="160"/>
    </row>
    <row r="174" spans="1:15" ht="16.5" hidden="1" thickTop="1" x14ac:dyDescent="0.25">
      <c r="A174" s="170" t="s">
        <v>373</v>
      </c>
      <c r="B174" s="171"/>
      <c r="C174" s="194">
        <v>5020321002</v>
      </c>
      <c r="D174" s="174">
        <f>IFERROR(VLOOKUP(C174,[8]TB!$C$11:$AB$271,26,FALSE),0)</f>
        <v>0</v>
      </c>
      <c r="E174" s="174">
        <f>IFERROR(VLOOKUP(C174,[8]TB!$C$11:$AC$271,27,FALSE),0)</f>
        <v>0</v>
      </c>
      <c r="F174" s="173">
        <f t="shared" si="2"/>
        <v>0</v>
      </c>
      <c r="N174" s="160"/>
      <c r="O174" s="160"/>
    </row>
    <row r="175" spans="1:15" ht="16.5" hidden="1" thickTop="1" x14ac:dyDescent="0.25">
      <c r="A175" s="170" t="s">
        <v>372</v>
      </c>
      <c r="B175" s="171"/>
      <c r="C175" s="194">
        <v>5020321003</v>
      </c>
      <c r="D175" s="174">
        <f>IFERROR(VLOOKUP(C175,[8]TB!$C$11:$AB$271,26,FALSE),0)</f>
        <v>0</v>
      </c>
      <c r="E175" s="174">
        <f>IFERROR(VLOOKUP(C175,[8]TB!$C$11:$AC$271,27,FALSE),0)</f>
        <v>0</v>
      </c>
      <c r="F175" s="173">
        <f t="shared" si="2"/>
        <v>0</v>
      </c>
      <c r="N175" s="160"/>
      <c r="O175" s="160"/>
    </row>
    <row r="176" spans="1:15" ht="16.5" hidden="1" thickTop="1" x14ac:dyDescent="0.25">
      <c r="A176" s="170" t="s">
        <v>376</v>
      </c>
      <c r="B176" s="171"/>
      <c r="C176" s="194">
        <v>5020321010</v>
      </c>
      <c r="D176" s="174">
        <f>IFERROR(VLOOKUP(C176,[8]TB!$C$11:$AB$271,26,FALSE),0)</f>
        <v>0</v>
      </c>
      <c r="E176" s="174">
        <f>IFERROR(VLOOKUP(C176,[8]TB!$C$11:$AC$271,27,FALSE),0)</f>
        <v>0</v>
      </c>
      <c r="F176" s="173">
        <f t="shared" si="2"/>
        <v>0</v>
      </c>
      <c r="N176" s="160"/>
      <c r="O176" s="160"/>
    </row>
    <row r="177" spans="1:15" ht="16.5" hidden="1" thickTop="1" x14ac:dyDescent="0.25">
      <c r="A177" s="170" t="s">
        <v>369</v>
      </c>
      <c r="B177" s="171"/>
      <c r="C177" s="194">
        <v>5020321099</v>
      </c>
      <c r="D177" s="174">
        <f>IFERROR(VLOOKUP(C177,[8]TB!$C$11:$AB$271,26,FALSE),0)</f>
        <v>0</v>
      </c>
      <c r="E177" s="174">
        <f>IFERROR(VLOOKUP(C177,[8]TB!$C$11:$AC$271,27,FALSE),0)</f>
        <v>0</v>
      </c>
      <c r="F177" s="173">
        <f t="shared" si="2"/>
        <v>0</v>
      </c>
      <c r="N177" s="160"/>
      <c r="O177" s="160"/>
    </row>
    <row r="178" spans="1:15" ht="16.5" hidden="1" thickTop="1" x14ac:dyDescent="0.25">
      <c r="A178" s="170" t="s">
        <v>375</v>
      </c>
      <c r="B178" s="171"/>
      <c r="C178" s="194">
        <v>5020322001</v>
      </c>
      <c r="D178" s="174">
        <f>IFERROR(VLOOKUP(C178,[8]TB!$C$11:$AB$271,26,FALSE),0)</f>
        <v>0</v>
      </c>
      <c r="E178" s="174">
        <f>IFERROR(VLOOKUP(C178,[8]TB!$C$11:$AC$271,27,FALSE),0)</f>
        <v>0</v>
      </c>
      <c r="F178" s="173">
        <f t="shared" si="2"/>
        <v>0</v>
      </c>
      <c r="N178" s="160"/>
      <c r="O178" s="160"/>
    </row>
    <row r="179" spans="1:15" ht="16.5" hidden="1" thickTop="1" x14ac:dyDescent="0.25">
      <c r="A179" s="170" t="s">
        <v>214</v>
      </c>
      <c r="B179" s="171"/>
      <c r="C179" s="194">
        <v>5020399000</v>
      </c>
      <c r="D179" s="174">
        <f>IFERROR(VLOOKUP(C179,[8]TB!$C$11:$AB$271,26,FALSE),0)</f>
        <v>0</v>
      </c>
      <c r="E179" s="174">
        <f>IFERROR(VLOOKUP(C179,[8]TB!$C$11:$AC$271,27,FALSE),0)</f>
        <v>0</v>
      </c>
      <c r="F179" s="173">
        <f t="shared" si="2"/>
        <v>0</v>
      </c>
      <c r="N179" s="160"/>
      <c r="O179" s="160"/>
    </row>
    <row r="180" spans="1:15" ht="16.5" hidden="1" thickTop="1" x14ac:dyDescent="0.25">
      <c r="A180" s="170" t="s">
        <v>53</v>
      </c>
      <c r="B180" s="171"/>
      <c r="C180" s="194">
        <v>5020401000</v>
      </c>
      <c r="D180" s="174">
        <f>IFERROR(VLOOKUP(C180,[8]TB!$C$11:$AB$271,26,FALSE),0)</f>
        <v>0</v>
      </c>
      <c r="E180" s="174">
        <f>IFERROR(VLOOKUP(C180,[8]TB!$C$11:$AC$271,27,FALSE),0)</f>
        <v>0</v>
      </c>
      <c r="F180" s="173">
        <f t="shared" si="2"/>
        <v>0</v>
      </c>
      <c r="N180" s="160"/>
      <c r="O180" s="160"/>
    </row>
    <row r="181" spans="1:15" ht="16.5" hidden="1" thickTop="1" x14ac:dyDescent="0.25">
      <c r="A181" s="170" t="s">
        <v>54</v>
      </c>
      <c r="B181" s="171"/>
      <c r="C181" s="194">
        <v>5020402000</v>
      </c>
      <c r="D181" s="174">
        <f>IFERROR(VLOOKUP(C181,[8]TB!$C$11:$AB$271,26,FALSE),0)</f>
        <v>0</v>
      </c>
      <c r="E181" s="174">
        <f>IFERROR(VLOOKUP(C181,[8]TB!$C$11:$AC$271,27,FALSE),0)</f>
        <v>0</v>
      </c>
      <c r="F181" s="173">
        <f t="shared" si="2"/>
        <v>0</v>
      </c>
      <c r="N181" s="160"/>
      <c r="O181" s="160"/>
    </row>
    <row r="182" spans="1:15" ht="16.5" hidden="1" thickTop="1" x14ac:dyDescent="0.25">
      <c r="A182" s="170" t="s">
        <v>406</v>
      </c>
      <c r="B182" s="171"/>
      <c r="C182" s="194">
        <v>5020501000</v>
      </c>
      <c r="D182" s="174">
        <f>IFERROR(VLOOKUP(C182,[8]TB!$C$11:$AB$271,26,FALSE),0)</f>
        <v>0</v>
      </c>
      <c r="E182" s="174">
        <f>IFERROR(VLOOKUP(C182,[8]TB!$C$11:$AC$271,27,FALSE),0)</f>
        <v>0</v>
      </c>
      <c r="F182" s="173">
        <f t="shared" si="2"/>
        <v>0</v>
      </c>
      <c r="N182" s="160"/>
      <c r="O182" s="160"/>
    </row>
    <row r="183" spans="1:15" ht="16.5" hidden="1" thickTop="1" x14ac:dyDescent="0.25">
      <c r="A183" s="170" t="s">
        <v>57</v>
      </c>
      <c r="B183" s="171"/>
      <c r="C183" s="194">
        <v>5020502001</v>
      </c>
      <c r="D183" s="174">
        <f>IFERROR(VLOOKUP(C183,[8]TB!$C$11:$AB$271,26,FALSE),0)</f>
        <v>0</v>
      </c>
      <c r="E183" s="174">
        <f>IFERROR(VLOOKUP(C183,[8]TB!$C$11:$AC$271,27,FALSE),0)</f>
        <v>0</v>
      </c>
      <c r="F183" s="173">
        <f t="shared" si="2"/>
        <v>0</v>
      </c>
      <c r="N183" s="160"/>
      <c r="O183" s="160"/>
    </row>
    <row r="184" spans="1:15" ht="16.5" hidden="1" thickTop="1" x14ac:dyDescent="0.25">
      <c r="A184" s="170" t="s">
        <v>56</v>
      </c>
      <c r="B184" s="171"/>
      <c r="C184" s="194">
        <v>5020502002</v>
      </c>
      <c r="D184" s="174">
        <f>IFERROR(VLOOKUP(C184,[8]TB!$C$11:$AB$271,26,FALSE),0)</f>
        <v>0</v>
      </c>
      <c r="E184" s="174">
        <f>IFERROR(VLOOKUP(C184,[8]TB!$C$11:$AC$271,27,FALSE),0)</f>
        <v>0</v>
      </c>
      <c r="F184" s="173">
        <f t="shared" si="2"/>
        <v>0</v>
      </c>
      <c r="N184" s="160"/>
      <c r="O184" s="160"/>
    </row>
    <row r="185" spans="1:15" ht="16.5" hidden="1" thickTop="1" x14ac:dyDescent="0.25">
      <c r="A185" s="170" t="s">
        <v>148</v>
      </c>
      <c r="B185" s="171"/>
      <c r="C185" s="194">
        <v>5020503000</v>
      </c>
      <c r="D185" s="174">
        <f>IFERROR(VLOOKUP(C185,[8]TB!$C$11:$AB$271,26,FALSE),0)</f>
        <v>0</v>
      </c>
      <c r="E185" s="174">
        <f>IFERROR(VLOOKUP(C185,[8]TB!$C$11:$AC$271,27,FALSE),0)</f>
        <v>0</v>
      </c>
      <c r="F185" s="173">
        <f t="shared" si="2"/>
        <v>0</v>
      </c>
      <c r="N185" s="160"/>
      <c r="O185" s="160"/>
    </row>
    <row r="186" spans="1:15" ht="16.5" hidden="1" thickTop="1" x14ac:dyDescent="0.25">
      <c r="A186" s="170" t="s">
        <v>58</v>
      </c>
      <c r="B186" s="171"/>
      <c r="C186" s="194">
        <v>5020504000</v>
      </c>
      <c r="D186" s="174">
        <f>IFERROR(VLOOKUP(C186,[8]TB!$C$11:$AB$271,26,FALSE),0)</f>
        <v>0</v>
      </c>
      <c r="E186" s="174">
        <f>IFERROR(VLOOKUP(C186,[8]TB!$C$11:$AC$271,27,FALSE),0)</f>
        <v>0</v>
      </c>
      <c r="F186" s="173">
        <f t="shared" si="2"/>
        <v>0</v>
      </c>
      <c r="N186" s="160"/>
      <c r="O186" s="160"/>
    </row>
    <row r="187" spans="1:15" ht="16.5" hidden="1" thickTop="1" x14ac:dyDescent="0.25">
      <c r="A187" s="27" t="s">
        <v>149</v>
      </c>
      <c r="B187" s="171"/>
      <c r="C187" s="194">
        <v>5020601001</v>
      </c>
      <c r="D187" s="174">
        <f>IFERROR(VLOOKUP(C187,[8]TB!$C$11:$AB$271,26,FALSE),0)</f>
        <v>0</v>
      </c>
      <c r="E187" s="174">
        <f>IFERROR(VLOOKUP(C187,[8]TB!$C$11:$AC$271,27,FALSE),0)</f>
        <v>0</v>
      </c>
      <c r="F187" s="173">
        <f t="shared" si="2"/>
        <v>0</v>
      </c>
      <c r="N187" s="160"/>
      <c r="O187" s="160"/>
    </row>
    <row r="188" spans="1:15" ht="16.5" hidden="1" thickTop="1" x14ac:dyDescent="0.25">
      <c r="A188" s="170" t="s">
        <v>213</v>
      </c>
      <c r="B188" s="171"/>
      <c r="C188" s="194">
        <v>5020602000</v>
      </c>
      <c r="D188" s="174">
        <f>IFERROR(VLOOKUP(C188,[8]TB!$C$11:$AB$271,26,FALSE),0)</f>
        <v>0</v>
      </c>
      <c r="E188" s="174">
        <f>IFERROR(VLOOKUP(C188,[8]TB!$C$11:$AC$271,27,FALSE),0)</f>
        <v>0</v>
      </c>
      <c r="F188" s="173">
        <f t="shared" si="2"/>
        <v>0</v>
      </c>
      <c r="N188" s="160"/>
      <c r="O188" s="160"/>
    </row>
    <row r="189" spans="1:15" ht="16.5" hidden="1" thickTop="1" x14ac:dyDescent="0.25">
      <c r="A189" s="184" t="s">
        <v>212</v>
      </c>
      <c r="B189" s="171"/>
      <c r="C189" s="194">
        <v>5020901002</v>
      </c>
      <c r="D189" s="174">
        <f>IFERROR(VLOOKUP(C189,[8]TB!$C$11:$AB$271,26,FALSE),0)</f>
        <v>0</v>
      </c>
      <c r="E189" s="174">
        <f>IFERROR(VLOOKUP(C189,[8]TB!$C$11:$AC$271,27,FALSE),0)</f>
        <v>0</v>
      </c>
      <c r="F189" s="173">
        <f t="shared" si="2"/>
        <v>0</v>
      </c>
      <c r="N189" s="160"/>
      <c r="O189" s="160"/>
    </row>
    <row r="190" spans="1:15" ht="16.5" hidden="1" thickTop="1" x14ac:dyDescent="0.25">
      <c r="A190" s="170" t="s">
        <v>171</v>
      </c>
      <c r="B190" s="171"/>
      <c r="C190" s="194">
        <v>5021003000</v>
      </c>
      <c r="D190" s="174">
        <f>IFERROR(VLOOKUP(C190,[8]TB!$C$11:$AB$271,26,FALSE),0)</f>
        <v>0</v>
      </c>
      <c r="E190" s="174">
        <f>IFERROR(VLOOKUP(C190,[8]TB!$C$11:$AC$271,27,FALSE),0)</f>
        <v>0</v>
      </c>
      <c r="F190" s="173">
        <f t="shared" si="2"/>
        <v>0</v>
      </c>
      <c r="N190" s="160"/>
      <c r="O190" s="160"/>
    </row>
    <row r="191" spans="1:15" ht="16.5" hidden="1" thickTop="1" x14ac:dyDescent="0.25">
      <c r="A191" s="170" t="s">
        <v>156</v>
      </c>
      <c r="B191" s="171"/>
      <c r="C191" s="194">
        <v>5021101000</v>
      </c>
      <c r="D191" s="174">
        <f>IFERROR(VLOOKUP(C191,[8]TB!$C$11:$AB$271,26,FALSE),0)</f>
        <v>0</v>
      </c>
      <c r="E191" s="174">
        <f>IFERROR(VLOOKUP(C191,[8]TB!$C$11:$AC$271,27,FALSE),0)</f>
        <v>0</v>
      </c>
      <c r="F191" s="173">
        <f t="shared" si="2"/>
        <v>0</v>
      </c>
      <c r="N191" s="160"/>
      <c r="O191" s="160"/>
    </row>
    <row r="192" spans="1:15" ht="16.5" hidden="1" thickTop="1" x14ac:dyDescent="0.25">
      <c r="A192" s="170" t="s">
        <v>64</v>
      </c>
      <c r="B192" s="171"/>
      <c r="C192" s="194">
        <v>5021102000</v>
      </c>
      <c r="D192" s="174">
        <f>IFERROR(VLOOKUP(C192,[8]TB!$C$11:$AB$271,26,FALSE),0)</f>
        <v>0</v>
      </c>
      <c r="E192" s="174">
        <f>IFERROR(VLOOKUP(C192,[8]TB!$C$11:$AC$271,27,FALSE),0)</f>
        <v>0</v>
      </c>
      <c r="F192" s="173">
        <f t="shared" si="2"/>
        <v>0</v>
      </c>
      <c r="N192" s="160"/>
      <c r="O192" s="160"/>
    </row>
    <row r="193" spans="1:15" ht="16.5" hidden="1" thickTop="1" x14ac:dyDescent="0.25">
      <c r="A193" s="170" t="s">
        <v>65</v>
      </c>
      <c r="B193" s="171"/>
      <c r="C193" s="194">
        <v>5021103002</v>
      </c>
      <c r="D193" s="174">
        <f>IFERROR(VLOOKUP(C193,[8]TB!$C$11:$AB$271,26,FALSE),0)</f>
        <v>0</v>
      </c>
      <c r="E193" s="174">
        <f>IFERROR(VLOOKUP(C193,[8]TB!$C$11:$AC$271,27,FALSE),0)</f>
        <v>0</v>
      </c>
      <c r="F193" s="173">
        <f t="shared" si="2"/>
        <v>0</v>
      </c>
      <c r="N193" s="160"/>
      <c r="O193" s="160"/>
    </row>
    <row r="194" spans="1:15" ht="16.5" hidden="1" thickTop="1" x14ac:dyDescent="0.25">
      <c r="A194" s="170" t="s">
        <v>68</v>
      </c>
      <c r="B194" s="171"/>
      <c r="C194" s="194">
        <v>5021199000</v>
      </c>
      <c r="D194" s="174">
        <f>IFERROR(VLOOKUP(C194,[8]TB!$C$11:$AB$271,26,FALSE),0)</f>
        <v>0</v>
      </c>
      <c r="E194" s="174">
        <f>IFERROR(VLOOKUP(C194,[8]TB!$C$11:$AC$271,27,FALSE),0)</f>
        <v>0</v>
      </c>
      <c r="F194" s="173">
        <f t="shared" si="2"/>
        <v>0</v>
      </c>
      <c r="N194" s="160"/>
      <c r="O194" s="160"/>
    </row>
    <row r="195" spans="1:15" ht="16.5" hidden="1" thickTop="1" x14ac:dyDescent="0.25">
      <c r="A195" s="170" t="s">
        <v>66</v>
      </c>
      <c r="B195" s="171"/>
      <c r="C195" s="194">
        <v>5021202000</v>
      </c>
      <c r="D195" s="174">
        <f>IFERROR(VLOOKUP(C195,[8]TB!$C$11:$AB$271,26,FALSE),0)</f>
        <v>0</v>
      </c>
      <c r="E195" s="174">
        <f>IFERROR(VLOOKUP(C195,[8]TB!$C$11:$AC$271,27,FALSE),0)</f>
        <v>0</v>
      </c>
      <c r="F195" s="173">
        <f t="shared" si="2"/>
        <v>0</v>
      </c>
      <c r="N195" s="160"/>
      <c r="O195" s="160"/>
    </row>
    <row r="196" spans="1:15" ht="16.5" hidden="1" thickTop="1" x14ac:dyDescent="0.25">
      <c r="A196" s="170" t="s">
        <v>67</v>
      </c>
      <c r="B196" s="171"/>
      <c r="C196" s="194">
        <v>5021203000</v>
      </c>
      <c r="D196" s="174">
        <f>IFERROR(VLOOKUP(C196,[8]TB!$C$11:$AB$271,26,FALSE),0)</f>
        <v>0</v>
      </c>
      <c r="E196" s="174">
        <f>IFERROR(VLOOKUP(C196,[8]TB!$C$11:$AC$271,27,FALSE),0)</f>
        <v>0</v>
      </c>
      <c r="F196" s="173">
        <f t="shared" si="2"/>
        <v>0</v>
      </c>
      <c r="N196" s="160"/>
      <c r="O196" s="160"/>
    </row>
    <row r="197" spans="1:15" ht="16.5" hidden="1" thickTop="1" x14ac:dyDescent="0.25">
      <c r="A197" s="170" t="s">
        <v>211</v>
      </c>
      <c r="B197" s="171"/>
      <c r="C197" s="171">
        <v>5021299000</v>
      </c>
      <c r="D197" s="174">
        <f>IFERROR(VLOOKUP(C197,[8]TB!$C$11:$AB$271,26,FALSE),0)</f>
        <v>0</v>
      </c>
      <c r="E197" s="174">
        <f>IFERROR(VLOOKUP(C197,[8]TB!$C$11:$AC$271,27,FALSE),0)</f>
        <v>0</v>
      </c>
      <c r="F197" s="173">
        <f t="shared" si="2"/>
        <v>0</v>
      </c>
      <c r="N197" s="160"/>
      <c r="O197" s="160"/>
    </row>
    <row r="198" spans="1:15" ht="16.5" hidden="1" thickTop="1" x14ac:dyDescent="0.25">
      <c r="A198" s="170" t="s">
        <v>157</v>
      </c>
      <c r="B198" s="171"/>
      <c r="C198" s="194">
        <v>5021304001</v>
      </c>
      <c r="D198" s="174">
        <f>IFERROR(VLOOKUP(C198,[8]TB!$C$11:$AB$271,26,FALSE),0)</f>
        <v>0</v>
      </c>
      <c r="E198" s="174">
        <f>IFERROR(VLOOKUP(C198,[8]TB!$C$11:$AC$271,27,FALSE),0)</f>
        <v>0</v>
      </c>
      <c r="F198" s="173">
        <f t="shared" si="2"/>
        <v>0</v>
      </c>
      <c r="N198" s="160"/>
      <c r="O198" s="160"/>
    </row>
    <row r="199" spans="1:15" ht="16.5" hidden="1" thickTop="1" x14ac:dyDescent="0.25">
      <c r="A199" s="170" t="s">
        <v>158</v>
      </c>
      <c r="B199" s="171"/>
      <c r="C199" s="194">
        <v>5021304006</v>
      </c>
      <c r="D199" s="174">
        <f>IFERROR(VLOOKUP(C199,[8]TB!$C$11:$AB$271,26,FALSE),0)</f>
        <v>0</v>
      </c>
      <c r="E199" s="174">
        <f>IFERROR(VLOOKUP(C199,[8]TB!$C$11:$AC$271,27,FALSE),0)</f>
        <v>0</v>
      </c>
      <c r="F199" s="173">
        <f t="shared" si="2"/>
        <v>0</v>
      </c>
      <c r="N199" s="160"/>
      <c r="O199" s="160"/>
    </row>
    <row r="200" spans="1:15" ht="16.5" hidden="1" thickTop="1" x14ac:dyDescent="0.25">
      <c r="A200" s="170" t="s">
        <v>159</v>
      </c>
      <c r="B200" s="171"/>
      <c r="C200" s="194">
        <v>5021304099</v>
      </c>
      <c r="D200" s="174">
        <f>IFERROR(VLOOKUP(C200,[8]TB!$C$11:$AB$271,26,FALSE),0)</f>
        <v>0</v>
      </c>
      <c r="E200" s="174">
        <f>IFERROR(VLOOKUP(C200,[8]TB!$C$11:$AC$271,27,FALSE),0)</f>
        <v>0</v>
      </c>
      <c r="F200" s="173">
        <f t="shared" si="2"/>
        <v>0</v>
      </c>
      <c r="N200" s="160"/>
      <c r="O200" s="160"/>
    </row>
    <row r="201" spans="1:15" ht="16.5" hidden="1" thickTop="1" x14ac:dyDescent="0.25">
      <c r="A201" s="170" t="s">
        <v>161</v>
      </c>
      <c r="B201" s="171"/>
      <c r="C201" s="194">
        <v>5021305002</v>
      </c>
      <c r="D201" s="174">
        <f>IFERROR(VLOOKUP(C201,[8]TB!$C$11:$AB$271,26,FALSE),0)</f>
        <v>0</v>
      </c>
      <c r="E201" s="174">
        <f>IFERROR(VLOOKUP(C201,[8]TB!$C$11:$AC$271,27,FALSE),0)</f>
        <v>0</v>
      </c>
      <c r="F201" s="173">
        <f t="shared" si="2"/>
        <v>0</v>
      </c>
      <c r="N201" s="160"/>
      <c r="O201" s="160"/>
    </row>
    <row r="202" spans="1:15" ht="16.5" hidden="1" thickTop="1" x14ac:dyDescent="0.25">
      <c r="A202" s="170" t="s">
        <v>162</v>
      </c>
      <c r="B202" s="171"/>
      <c r="C202" s="194">
        <v>5021305003</v>
      </c>
      <c r="D202" s="174">
        <f>IFERROR(VLOOKUP(C202,[8]TB!$C$11:$AB$271,26,FALSE),0)</f>
        <v>0</v>
      </c>
      <c r="E202" s="174">
        <f>IFERROR(VLOOKUP(C202,[8]TB!$C$11:$AC$271,27,FALSE),0)</f>
        <v>0</v>
      </c>
      <c r="F202" s="173">
        <f t="shared" si="2"/>
        <v>0</v>
      </c>
      <c r="N202" s="160"/>
      <c r="O202" s="160"/>
    </row>
    <row r="203" spans="1:15" ht="16.5" hidden="1" thickTop="1" x14ac:dyDescent="0.25">
      <c r="A203" s="170" t="s">
        <v>163</v>
      </c>
      <c r="B203" s="171"/>
      <c r="C203" s="194">
        <v>5021305007</v>
      </c>
      <c r="D203" s="174">
        <f>IFERROR(VLOOKUP(C203,[8]TB!$C$11:$AB$271,26,FALSE),0)</f>
        <v>0</v>
      </c>
      <c r="E203" s="174">
        <f>IFERROR(VLOOKUP(C203,[8]TB!$C$11:$AC$271,27,FALSE),0)</f>
        <v>0</v>
      </c>
      <c r="F203" s="173">
        <f t="shared" ref="F203:F248" si="3">D203+E203</f>
        <v>0</v>
      </c>
      <c r="N203" s="160"/>
      <c r="O203" s="160"/>
    </row>
    <row r="204" spans="1:15" ht="16.5" hidden="1" thickTop="1" x14ac:dyDescent="0.25">
      <c r="A204" s="170" t="s">
        <v>164</v>
      </c>
      <c r="B204" s="171"/>
      <c r="C204" s="194">
        <v>5021305099</v>
      </c>
      <c r="D204" s="174">
        <f>IFERROR(VLOOKUP(C204,[8]TB!$C$11:$AB$271,26,FALSE),0)</f>
        <v>0</v>
      </c>
      <c r="E204" s="174">
        <f>IFERROR(VLOOKUP(C204,[8]TB!$C$11:$AC$271,27,FALSE),0)</f>
        <v>0</v>
      </c>
      <c r="F204" s="173">
        <f t="shared" si="3"/>
        <v>0</v>
      </c>
      <c r="N204" s="160"/>
      <c r="O204" s="160"/>
    </row>
    <row r="205" spans="1:15" ht="16.5" hidden="1" thickTop="1" x14ac:dyDescent="0.25">
      <c r="A205" s="170" t="s">
        <v>165</v>
      </c>
      <c r="B205" s="171"/>
      <c r="C205" s="194">
        <v>5021306001</v>
      </c>
      <c r="D205" s="174">
        <f>IFERROR(VLOOKUP(C205,[8]TB!$C$11:$AB$271,26,FALSE),0)</f>
        <v>0</v>
      </c>
      <c r="E205" s="174">
        <f>IFERROR(VLOOKUP(C205,[8]TB!$C$11:$AC$271,27,FALSE),0)</f>
        <v>0</v>
      </c>
      <c r="F205" s="173">
        <f t="shared" si="3"/>
        <v>0</v>
      </c>
      <c r="N205" s="160"/>
      <c r="O205" s="160"/>
    </row>
    <row r="206" spans="1:15" ht="16.5" hidden="1" thickTop="1" x14ac:dyDescent="0.25">
      <c r="A206" s="170" t="s">
        <v>69</v>
      </c>
      <c r="B206" s="171"/>
      <c r="C206" s="194">
        <v>5021307000</v>
      </c>
      <c r="D206" s="174">
        <f>IFERROR(VLOOKUP(C206,[8]TB!$C$11:$AB$271,26,FALSE),0)</f>
        <v>0</v>
      </c>
      <c r="E206" s="174">
        <f>IFERROR(VLOOKUP(C206,[8]TB!$C$11:$AC$271,27,FALSE),0)</f>
        <v>0</v>
      </c>
      <c r="F206" s="173">
        <f t="shared" si="3"/>
        <v>0</v>
      </c>
      <c r="N206" s="160"/>
      <c r="O206" s="160"/>
    </row>
    <row r="207" spans="1:15" ht="16.5" hidden="1" thickTop="1" x14ac:dyDescent="0.25">
      <c r="A207" s="170" t="s">
        <v>160</v>
      </c>
      <c r="B207" s="171"/>
      <c r="C207" s="194">
        <v>5021309000</v>
      </c>
      <c r="D207" s="174">
        <f>IFERROR(VLOOKUP(C207,[8]TB!$C$11:$AB$271,26,FALSE),0)</f>
        <v>0</v>
      </c>
      <c r="E207" s="174">
        <f>IFERROR(VLOOKUP(C207,[8]TB!$C$11:$AC$271,27,FALSE),0)</f>
        <v>0</v>
      </c>
      <c r="F207" s="173">
        <f t="shared" si="3"/>
        <v>0</v>
      </c>
      <c r="N207" s="160"/>
      <c r="O207" s="160"/>
    </row>
    <row r="208" spans="1:15" ht="16.5" hidden="1" thickTop="1" x14ac:dyDescent="0.25">
      <c r="A208" s="170" t="s">
        <v>70</v>
      </c>
      <c r="B208" s="171"/>
      <c r="C208" s="194">
        <v>5021399099</v>
      </c>
      <c r="D208" s="174">
        <f>IFERROR(VLOOKUP(C208,[8]TB!$C$11:$AB$271,26,FALSE),0)</f>
        <v>0</v>
      </c>
      <c r="E208" s="174">
        <f>IFERROR(VLOOKUP(C208,[8]TB!$C$11:$AC$271,27,FALSE),0)</f>
        <v>0</v>
      </c>
      <c r="F208" s="173">
        <f t="shared" si="3"/>
        <v>0</v>
      </c>
      <c r="N208" s="160"/>
      <c r="O208" s="160"/>
    </row>
    <row r="209" spans="1:15" ht="16.5" hidden="1" thickTop="1" x14ac:dyDescent="0.25">
      <c r="A209" s="170" t="s">
        <v>166</v>
      </c>
      <c r="B209" s="171"/>
      <c r="C209" s="194">
        <v>5021402000</v>
      </c>
      <c r="D209" s="174">
        <f>IFERROR(VLOOKUP(C209,[8]TB!$C$11:$AB$271,26,FALSE),0)</f>
        <v>0</v>
      </c>
      <c r="E209" s="174">
        <f>IFERROR(VLOOKUP(C209,[8]TB!$C$11:$AC$271,27,FALSE),0)</f>
        <v>0</v>
      </c>
      <c r="F209" s="173">
        <f t="shared" si="3"/>
        <v>0</v>
      </c>
      <c r="N209" s="160"/>
      <c r="O209" s="160"/>
    </row>
    <row r="210" spans="1:15" ht="16.5" hidden="1" thickTop="1" x14ac:dyDescent="0.25">
      <c r="A210" s="170" t="s">
        <v>167</v>
      </c>
      <c r="B210" s="171"/>
      <c r="C210" s="194">
        <v>5021403000</v>
      </c>
      <c r="D210" s="174">
        <f>IFERROR(VLOOKUP(C210,[8]TB!$C$11:$AB$271,26,FALSE),0)</f>
        <v>0</v>
      </c>
      <c r="E210" s="174">
        <f>IFERROR(VLOOKUP(C210,[8]TB!$C$11:$AC$271,27,FALSE),0)</f>
        <v>0</v>
      </c>
      <c r="F210" s="173">
        <f t="shared" si="3"/>
        <v>0</v>
      </c>
      <c r="N210" s="160"/>
      <c r="O210" s="160"/>
    </row>
    <row r="211" spans="1:15" ht="16.5" hidden="1" thickTop="1" x14ac:dyDescent="0.25">
      <c r="A211" s="170" t="s">
        <v>168</v>
      </c>
      <c r="B211" s="171"/>
      <c r="C211" s="194">
        <v>5021405000</v>
      </c>
      <c r="D211" s="174">
        <f>IFERROR(VLOOKUP(C211,[8]TB!$C$11:$AB$271,26,FALSE),0)</f>
        <v>0</v>
      </c>
      <c r="E211" s="174">
        <f>IFERROR(VLOOKUP(C211,[8]TB!$C$11:$AC$271,27,FALSE),0)</f>
        <v>0</v>
      </c>
      <c r="F211" s="173">
        <f t="shared" si="3"/>
        <v>0</v>
      </c>
      <c r="N211" s="160"/>
      <c r="O211" s="160"/>
    </row>
    <row r="212" spans="1:15" ht="16.5" hidden="1" thickTop="1" x14ac:dyDescent="0.25">
      <c r="A212" s="170" t="s">
        <v>169</v>
      </c>
      <c r="B212" s="171"/>
      <c r="C212" s="194">
        <v>5021499000</v>
      </c>
      <c r="D212" s="174">
        <f>IFERROR(VLOOKUP(C212,[8]TB!$C$11:$AB$271,26,FALSE),0)</f>
        <v>0</v>
      </c>
      <c r="E212" s="174">
        <f>IFERROR(VLOOKUP(C212,[8]TB!$C$11:$AC$271,27,FALSE),0)</f>
        <v>0</v>
      </c>
      <c r="F212" s="173">
        <f t="shared" si="3"/>
        <v>0</v>
      </c>
      <c r="N212" s="160"/>
      <c r="O212" s="160"/>
    </row>
    <row r="213" spans="1:15" ht="16.5" hidden="1" thickTop="1" x14ac:dyDescent="0.25">
      <c r="A213" s="170" t="s">
        <v>72</v>
      </c>
      <c r="B213" s="171"/>
      <c r="C213" s="194">
        <v>5021502000</v>
      </c>
      <c r="D213" s="174">
        <f>IFERROR(VLOOKUP(C213,[8]TB!$C$11:$AB$271,26,FALSE),0)</f>
        <v>0</v>
      </c>
      <c r="E213" s="174">
        <f>IFERROR(VLOOKUP(C213,[8]TB!$C$11:$AC$271,27,FALSE),0)</f>
        <v>0</v>
      </c>
      <c r="F213" s="173">
        <f t="shared" si="3"/>
        <v>0</v>
      </c>
      <c r="N213" s="160"/>
      <c r="O213" s="160"/>
    </row>
    <row r="214" spans="1:15" ht="16.5" hidden="1" thickTop="1" x14ac:dyDescent="0.25">
      <c r="A214" s="170" t="s">
        <v>73</v>
      </c>
      <c r="B214" s="171"/>
      <c r="C214" s="194">
        <v>5021503000</v>
      </c>
      <c r="D214" s="174">
        <f>IFERROR(VLOOKUP(C214,[8]TB!$C$11:$AB$271,26,FALSE),0)</f>
        <v>0</v>
      </c>
      <c r="E214" s="174">
        <f>IFERROR(VLOOKUP(C214,[8]TB!$C$11:$AC$271,27,FALSE),0)</f>
        <v>0</v>
      </c>
      <c r="F214" s="173">
        <f t="shared" si="3"/>
        <v>0</v>
      </c>
      <c r="N214" s="160"/>
      <c r="O214" s="160"/>
    </row>
    <row r="215" spans="1:15" ht="16.5" hidden="1" thickTop="1" x14ac:dyDescent="0.25">
      <c r="A215" s="170" t="s">
        <v>172</v>
      </c>
      <c r="B215" s="171"/>
      <c r="C215" s="194">
        <v>5021601000</v>
      </c>
      <c r="D215" s="174">
        <f>IFERROR(VLOOKUP(C215,[8]TB!$C$11:$AB$271,26,FALSE),0)</f>
        <v>0</v>
      </c>
      <c r="E215" s="174">
        <f>IFERROR(VLOOKUP(C215,[8]TB!$C$11:$AC$271,27,FALSE),0)</f>
        <v>0</v>
      </c>
      <c r="F215" s="173">
        <f t="shared" si="3"/>
        <v>0</v>
      </c>
      <c r="N215" s="160"/>
      <c r="O215" s="160"/>
    </row>
    <row r="216" spans="1:15" ht="16.5" hidden="1" thickTop="1" x14ac:dyDescent="0.25">
      <c r="A216" s="170" t="s">
        <v>60</v>
      </c>
      <c r="B216" s="171"/>
      <c r="C216" s="194">
        <v>5029901000</v>
      </c>
      <c r="D216" s="174">
        <f>IFERROR(VLOOKUP(C216,[8]TB!$C$11:$AB$271,26,FALSE),0)</f>
        <v>0</v>
      </c>
      <c r="E216" s="174">
        <f>IFERROR(VLOOKUP(C216,[8]TB!$C$11:$AC$271,27,FALSE),0)</f>
        <v>0</v>
      </c>
      <c r="F216" s="173">
        <f t="shared" si="3"/>
        <v>0</v>
      </c>
      <c r="N216" s="160"/>
      <c r="O216" s="160"/>
    </row>
    <row r="217" spans="1:15" ht="16.5" hidden="1" thickTop="1" x14ac:dyDescent="0.25">
      <c r="A217" s="170" t="s">
        <v>150</v>
      </c>
      <c r="B217" s="171"/>
      <c r="C217" s="194">
        <v>5029902000</v>
      </c>
      <c r="D217" s="174">
        <f>IFERROR(VLOOKUP(C217,[8]TB!$C$11:$AB$271,26,FALSE),0)</f>
        <v>0</v>
      </c>
      <c r="E217" s="174">
        <f>IFERROR(VLOOKUP(C217,[8]TB!$C$11:$AC$271,27,FALSE),0)</f>
        <v>0</v>
      </c>
      <c r="F217" s="173">
        <f t="shared" si="3"/>
        <v>0</v>
      </c>
      <c r="N217" s="160"/>
      <c r="O217" s="160"/>
    </row>
    <row r="218" spans="1:15" ht="16.5" hidden="1" thickTop="1" x14ac:dyDescent="0.25">
      <c r="A218" s="170" t="s">
        <v>61</v>
      </c>
      <c r="B218" s="171"/>
      <c r="C218" s="194">
        <v>5029903000</v>
      </c>
      <c r="D218" s="174">
        <f>IFERROR(VLOOKUP(C218,[8]TB!$C$11:$AB$271,26,FALSE),0)</f>
        <v>0</v>
      </c>
      <c r="E218" s="174">
        <f>IFERROR(VLOOKUP(C218,[8]TB!$C$11:$AC$271,27,FALSE),0)</f>
        <v>0</v>
      </c>
      <c r="F218" s="173">
        <f t="shared" si="3"/>
        <v>0</v>
      </c>
      <c r="N218" s="160"/>
      <c r="O218" s="160"/>
    </row>
    <row r="219" spans="1:15" ht="16.5" hidden="1" thickTop="1" x14ac:dyDescent="0.25">
      <c r="A219" s="170" t="s">
        <v>62</v>
      </c>
      <c r="B219" s="171"/>
      <c r="C219" s="194">
        <v>5029904000</v>
      </c>
      <c r="D219" s="174">
        <f>IFERROR(VLOOKUP(C219,[8]TB!$C$11:$AB$271,26,FALSE),0)</f>
        <v>0</v>
      </c>
      <c r="E219" s="174">
        <f>IFERROR(VLOOKUP(C219,[8]TB!$C$11:$AC$271,27,FALSE),0)</f>
        <v>0</v>
      </c>
      <c r="F219" s="173">
        <f t="shared" si="3"/>
        <v>0</v>
      </c>
      <c r="N219" s="160"/>
      <c r="O219" s="160"/>
    </row>
    <row r="220" spans="1:15" ht="16.5" hidden="1" thickTop="1" x14ac:dyDescent="0.25">
      <c r="A220" s="170" t="s">
        <v>407</v>
      </c>
      <c r="B220" s="171"/>
      <c r="C220" s="194">
        <v>5029905001</v>
      </c>
      <c r="D220" s="174">
        <f>IFERROR(VLOOKUP(C220,[8]TB!$C$11:$AB$271,26,FALSE),0)</f>
        <v>0</v>
      </c>
      <c r="E220" s="174">
        <f>IFERROR(VLOOKUP(C220,[8]TB!$C$11:$AC$271,27,FALSE),0)</f>
        <v>0</v>
      </c>
      <c r="F220" s="173">
        <f t="shared" si="3"/>
        <v>0</v>
      </c>
      <c r="N220" s="160"/>
      <c r="O220" s="160"/>
    </row>
    <row r="221" spans="1:15" ht="16.5" hidden="1" thickTop="1" x14ac:dyDescent="0.25">
      <c r="A221" s="170" t="s">
        <v>408</v>
      </c>
      <c r="B221" s="171"/>
      <c r="C221" s="194">
        <v>5029905003</v>
      </c>
      <c r="D221" s="174">
        <f>IFERROR(VLOOKUP(C221,[8]TB!$C$11:$AB$271,26,FALSE),0)</f>
        <v>0</v>
      </c>
      <c r="E221" s="174">
        <f>IFERROR(VLOOKUP(C221,[8]TB!$C$11:$AC$271,27,FALSE),0)</f>
        <v>0</v>
      </c>
      <c r="F221" s="173">
        <f t="shared" si="3"/>
        <v>0</v>
      </c>
      <c r="N221" s="160"/>
      <c r="O221" s="160"/>
    </row>
    <row r="222" spans="1:15" ht="16.5" hidden="1" thickTop="1" x14ac:dyDescent="0.25">
      <c r="A222" s="170" t="s">
        <v>409</v>
      </c>
      <c r="B222" s="171"/>
      <c r="C222" s="194">
        <v>5029905004</v>
      </c>
      <c r="D222" s="174">
        <f>IFERROR(VLOOKUP(C222,[8]TB!$C$11:$AB$271,26,FALSE),0)</f>
        <v>0</v>
      </c>
      <c r="E222" s="174">
        <f>IFERROR(VLOOKUP(C222,[8]TB!$C$11:$AC$271,27,FALSE),0)</f>
        <v>0</v>
      </c>
      <c r="F222" s="173">
        <f t="shared" si="3"/>
        <v>0</v>
      </c>
      <c r="N222" s="160"/>
      <c r="O222" s="160"/>
    </row>
    <row r="223" spans="1:15" ht="16.5" hidden="1" thickTop="1" x14ac:dyDescent="0.25">
      <c r="A223" s="170" t="s">
        <v>410</v>
      </c>
      <c r="B223" s="171"/>
      <c r="C223" s="194">
        <v>5029905005</v>
      </c>
      <c r="D223" s="174">
        <f>IFERROR(VLOOKUP(C223,[8]TB!$C$11:$AB$271,26,FALSE),0)</f>
        <v>0</v>
      </c>
      <c r="E223" s="174">
        <f>IFERROR(VLOOKUP(C223,[8]TB!$C$11:$AC$271,27,FALSE),0)</f>
        <v>0</v>
      </c>
      <c r="F223" s="173">
        <f t="shared" si="3"/>
        <v>0</v>
      </c>
      <c r="N223" s="160"/>
      <c r="O223" s="160"/>
    </row>
    <row r="224" spans="1:15" ht="16.5" hidden="1" thickTop="1" x14ac:dyDescent="0.25">
      <c r="A224" s="170" t="s">
        <v>155</v>
      </c>
      <c r="B224" s="171"/>
      <c r="C224" s="194">
        <v>5029905006</v>
      </c>
      <c r="D224" s="174">
        <f>IFERROR(VLOOKUP(C224,[8]TB!$C$11:$AB$271,26,FALSE),0)</f>
        <v>0</v>
      </c>
      <c r="E224" s="174">
        <f>IFERROR(VLOOKUP(C224,[8]TB!$C$11:$AC$271,27,FALSE),0)</f>
        <v>0</v>
      </c>
      <c r="F224" s="173">
        <f t="shared" si="3"/>
        <v>0</v>
      </c>
      <c r="N224" s="160"/>
      <c r="O224" s="160"/>
    </row>
    <row r="225" spans="1:15" ht="16.5" hidden="1" thickTop="1" x14ac:dyDescent="0.25">
      <c r="A225" s="170" t="s">
        <v>59</v>
      </c>
      <c r="B225" s="171"/>
      <c r="C225" s="194">
        <v>5029906000</v>
      </c>
      <c r="D225" s="174">
        <f>IFERROR(VLOOKUP(C225,[8]TB!$C$11:$AB$271,26,FALSE),0)</f>
        <v>0</v>
      </c>
      <c r="E225" s="174">
        <f>IFERROR(VLOOKUP(C225,[8]TB!$C$11:$AC$271,27,FALSE),0)</f>
        <v>0</v>
      </c>
      <c r="F225" s="173">
        <f t="shared" si="3"/>
        <v>0</v>
      </c>
      <c r="N225" s="160"/>
      <c r="O225" s="160"/>
    </row>
    <row r="226" spans="1:15" ht="16.5" hidden="1" thickTop="1" x14ac:dyDescent="0.25">
      <c r="A226" s="170" t="s">
        <v>63</v>
      </c>
      <c r="B226" s="171"/>
      <c r="C226" s="194">
        <v>5029907000</v>
      </c>
      <c r="D226" s="174">
        <f>IFERROR(VLOOKUP(C226,[8]TB!$C$11:$AB$271,26,FALSE),0)</f>
        <v>0</v>
      </c>
      <c r="E226" s="174">
        <f>IFERROR(VLOOKUP(C226,[8]TB!$C$11:$AC$271,27,FALSE),0)</f>
        <v>0</v>
      </c>
      <c r="F226" s="173">
        <f t="shared" si="3"/>
        <v>0</v>
      </c>
      <c r="N226" s="160"/>
      <c r="O226" s="160"/>
    </row>
    <row r="227" spans="1:15" ht="16.5" hidden="1" thickTop="1" x14ac:dyDescent="0.25">
      <c r="A227" s="170" t="s">
        <v>71</v>
      </c>
      <c r="B227" s="171"/>
      <c r="C227" s="194">
        <v>5029908000</v>
      </c>
      <c r="D227" s="174">
        <f>IFERROR(VLOOKUP(C227,[8]TB!$C$11:$AB$271,26,FALSE),0)</f>
        <v>0</v>
      </c>
      <c r="E227" s="174">
        <f>IFERROR(VLOOKUP(C227,[8]TB!$C$11:$AC$271,27,FALSE),0)</f>
        <v>0</v>
      </c>
      <c r="F227" s="173">
        <f t="shared" si="3"/>
        <v>0</v>
      </c>
      <c r="N227" s="160"/>
      <c r="O227" s="160"/>
    </row>
    <row r="228" spans="1:15" ht="16.5" hidden="1" thickTop="1" x14ac:dyDescent="0.25">
      <c r="A228" s="170" t="s">
        <v>82</v>
      </c>
      <c r="B228" s="171"/>
      <c r="C228" s="194">
        <v>5029999099</v>
      </c>
      <c r="D228" s="174">
        <f>IFERROR(VLOOKUP(C228,[8]TB!$C$11:$AB$271,26,FALSE),0)</f>
        <v>0</v>
      </c>
      <c r="E228" s="174">
        <f>IFERROR(VLOOKUP(C228,[8]TB!$C$11:$AC$271,27,FALSE),0)</f>
        <v>0</v>
      </c>
      <c r="F228" s="173">
        <f t="shared" si="3"/>
        <v>0</v>
      </c>
      <c r="N228" s="160"/>
      <c r="O228" s="160"/>
    </row>
    <row r="229" spans="1:15" ht="16.5" hidden="1" thickTop="1" x14ac:dyDescent="0.25">
      <c r="A229" s="170" t="s">
        <v>170</v>
      </c>
      <c r="B229" s="171"/>
      <c r="C229" s="194">
        <v>5030104000</v>
      </c>
      <c r="D229" s="174">
        <f>IFERROR(VLOOKUP(C229,[8]TB!$C$11:$AB$271,26,FALSE),0)</f>
        <v>0</v>
      </c>
      <c r="E229" s="174">
        <f>IFERROR(VLOOKUP(C229,[8]TB!$C$11:$AC$271,27,FALSE),0)</f>
        <v>0</v>
      </c>
      <c r="F229" s="173">
        <f t="shared" si="3"/>
        <v>0</v>
      </c>
      <c r="N229" s="160"/>
      <c r="O229" s="160"/>
    </row>
    <row r="230" spans="1:15" ht="16.5" hidden="1" thickTop="1" x14ac:dyDescent="0.25">
      <c r="A230" s="170" t="s">
        <v>386</v>
      </c>
      <c r="B230" s="171"/>
      <c r="C230" s="194">
        <v>5050102003</v>
      </c>
      <c r="D230" s="174">
        <f>IFERROR(VLOOKUP(C230,[8]TB!$C$11:$AB$271,26,FALSE),0)</f>
        <v>0</v>
      </c>
      <c r="E230" s="174">
        <f>IFERROR(VLOOKUP(C230,[8]TB!$C$11:$AC$271,27,FALSE),0)</f>
        <v>0</v>
      </c>
      <c r="F230" s="173">
        <f t="shared" si="3"/>
        <v>0</v>
      </c>
      <c r="N230" s="160"/>
      <c r="O230" s="160"/>
    </row>
    <row r="231" spans="1:15" ht="16.5" hidden="1" thickTop="1" x14ac:dyDescent="0.25">
      <c r="A231" s="170" t="s">
        <v>74</v>
      </c>
      <c r="B231" s="171"/>
      <c r="C231" s="194">
        <v>5050104001</v>
      </c>
      <c r="D231" s="174">
        <f>IFERROR(VLOOKUP(C231,[8]TB!$C$11:$AB$271,26,FALSE),0)</f>
        <v>0</v>
      </c>
      <c r="E231" s="174">
        <f>IFERROR(VLOOKUP(C231,[8]TB!$C$11:$AC$271,27,FALSE),0)</f>
        <v>0</v>
      </c>
      <c r="F231" s="173">
        <f t="shared" si="3"/>
        <v>0</v>
      </c>
      <c r="N231" s="160"/>
      <c r="O231" s="160"/>
    </row>
    <row r="232" spans="1:15" ht="16.5" hidden="1" thickTop="1" x14ac:dyDescent="0.25">
      <c r="A232" s="170" t="s">
        <v>173</v>
      </c>
      <c r="B232" s="171"/>
      <c r="C232" s="194">
        <v>5050104099</v>
      </c>
      <c r="D232" s="174">
        <f>IFERROR(VLOOKUP(C232,[8]TB!$C$11:$AB$271,26,FALSE),0)</f>
        <v>0</v>
      </c>
      <c r="E232" s="174">
        <f>IFERROR(VLOOKUP(C232,[8]TB!$C$11:$AC$271,27,FALSE),0)</f>
        <v>0</v>
      </c>
      <c r="F232" s="173">
        <f t="shared" si="3"/>
        <v>0</v>
      </c>
      <c r="N232" s="160"/>
      <c r="O232" s="160"/>
    </row>
    <row r="233" spans="1:15" ht="16.5" hidden="1" thickTop="1" x14ac:dyDescent="0.25">
      <c r="A233" s="170" t="s">
        <v>75</v>
      </c>
      <c r="B233" s="171"/>
      <c r="C233" s="194">
        <v>5050105002</v>
      </c>
      <c r="D233" s="174">
        <f>IFERROR(VLOOKUP(C233,[8]TB!$C$11:$AB$271,26,FALSE),0)</f>
        <v>0</v>
      </c>
      <c r="E233" s="174">
        <f>IFERROR(VLOOKUP(C233,[8]TB!$C$11:$AC$271,27,FALSE),0)</f>
        <v>0</v>
      </c>
      <c r="F233" s="173">
        <f t="shared" si="3"/>
        <v>0</v>
      </c>
      <c r="N233" s="160"/>
      <c r="O233" s="160"/>
    </row>
    <row r="234" spans="1:15" ht="16.5" hidden="1" thickTop="1" x14ac:dyDescent="0.25">
      <c r="A234" s="170" t="s">
        <v>77</v>
      </c>
      <c r="B234" s="171"/>
      <c r="C234" s="194">
        <v>5050105003</v>
      </c>
      <c r="D234" s="174">
        <f>IFERROR(VLOOKUP(C234,[8]TB!$C$11:$AB$271,26,FALSE),0)</f>
        <v>0</v>
      </c>
      <c r="E234" s="174">
        <f>IFERROR(VLOOKUP(C234,[8]TB!$C$11:$AC$271,27,FALSE),0)</f>
        <v>0</v>
      </c>
      <c r="F234" s="173">
        <f t="shared" si="3"/>
        <v>0</v>
      </c>
      <c r="N234" s="160"/>
      <c r="O234" s="160"/>
    </row>
    <row r="235" spans="1:15" ht="16.5" hidden="1" thickTop="1" x14ac:dyDescent="0.25">
      <c r="A235" s="170" t="s">
        <v>78</v>
      </c>
      <c r="B235" s="171"/>
      <c r="C235" s="194">
        <v>5050105007</v>
      </c>
      <c r="D235" s="174">
        <f>IFERROR(VLOOKUP(C235,[8]TB!$C$11:$AB$271,26,FALSE),0)</f>
        <v>0</v>
      </c>
      <c r="E235" s="174">
        <f>IFERROR(VLOOKUP(C235,[8]TB!$C$11:$AC$271,27,FALSE),0)</f>
        <v>0</v>
      </c>
      <c r="F235" s="173">
        <f t="shared" si="3"/>
        <v>0</v>
      </c>
      <c r="N235" s="160"/>
      <c r="O235" s="160"/>
    </row>
    <row r="236" spans="1:15" ht="16.5" hidden="1" thickTop="1" x14ac:dyDescent="0.25">
      <c r="A236" s="170" t="s">
        <v>175</v>
      </c>
      <c r="B236" s="171"/>
      <c r="C236" s="194">
        <v>5050105009</v>
      </c>
      <c r="D236" s="174">
        <f>IFERROR(VLOOKUP(C236,[8]TB!$C$11:$AB$271,26,FALSE),0)</f>
        <v>0</v>
      </c>
      <c r="E236" s="174">
        <f>IFERROR(VLOOKUP(C236,[8]TB!$C$11:$AC$271,27,FALSE),0)</f>
        <v>0</v>
      </c>
      <c r="F236" s="173">
        <f t="shared" si="3"/>
        <v>0</v>
      </c>
      <c r="N236" s="160"/>
      <c r="O236" s="160"/>
    </row>
    <row r="237" spans="1:15" ht="16.5" hidden="1" thickTop="1" x14ac:dyDescent="0.25">
      <c r="A237" s="170" t="s">
        <v>176</v>
      </c>
      <c r="B237" s="171"/>
      <c r="C237" s="194">
        <v>5050105011</v>
      </c>
      <c r="D237" s="174">
        <f>IFERROR(VLOOKUP(C237,[8]TB!$C$11:$AB$271,26,FALSE),0)</f>
        <v>0</v>
      </c>
      <c r="E237" s="174">
        <f>IFERROR(VLOOKUP(C237,[8]TB!$C$11:$AC$271,27,FALSE),0)</f>
        <v>0</v>
      </c>
      <c r="F237" s="173">
        <f t="shared" si="3"/>
        <v>0</v>
      </c>
      <c r="N237" s="160"/>
      <c r="O237" s="160"/>
    </row>
    <row r="238" spans="1:15" ht="16.5" hidden="1" thickTop="1" x14ac:dyDescent="0.25">
      <c r="A238" s="170" t="s">
        <v>79</v>
      </c>
      <c r="B238" s="171"/>
      <c r="C238" s="194">
        <v>5050105013</v>
      </c>
      <c r="D238" s="174">
        <f>IFERROR(VLOOKUP(C238,[8]TB!$C$11:$AB$271,26,FALSE),0)</f>
        <v>0</v>
      </c>
      <c r="E238" s="174">
        <f>IFERROR(VLOOKUP(C238,[8]TB!$C$11:$AC$271,27,FALSE),0)</f>
        <v>0</v>
      </c>
      <c r="F238" s="173">
        <f t="shared" si="3"/>
        <v>0</v>
      </c>
      <c r="N238" s="160"/>
      <c r="O238" s="160"/>
    </row>
    <row r="239" spans="1:15" ht="16.5" hidden="1" thickTop="1" x14ac:dyDescent="0.25">
      <c r="A239" s="170" t="s">
        <v>259</v>
      </c>
      <c r="B239" s="171"/>
      <c r="C239" s="194">
        <v>5050105014</v>
      </c>
      <c r="D239" s="174">
        <f>IFERROR(VLOOKUP(C239,[8]TB!$C$11:$AB$271,26,FALSE),0)</f>
        <v>0</v>
      </c>
      <c r="E239" s="174">
        <f>IFERROR(VLOOKUP(C239,[8]TB!$C$11:$AC$271,27,FALSE),0)</f>
        <v>0</v>
      </c>
      <c r="F239" s="173">
        <f t="shared" si="3"/>
        <v>0</v>
      </c>
      <c r="N239" s="160"/>
      <c r="O239" s="160"/>
    </row>
    <row r="240" spans="1:15" ht="16.5" hidden="1" thickTop="1" x14ac:dyDescent="0.25">
      <c r="A240" s="170" t="s">
        <v>177</v>
      </c>
      <c r="B240" s="171"/>
      <c r="C240" s="194">
        <v>5050105099</v>
      </c>
      <c r="D240" s="174">
        <f>IFERROR(VLOOKUP(C240,[8]TB!$C$11:$AB$271,26,FALSE),0)</f>
        <v>0</v>
      </c>
      <c r="E240" s="174">
        <f>IFERROR(VLOOKUP(C240,[8]TB!$C$11:$AC$271,27,FALSE),0)</f>
        <v>0</v>
      </c>
      <c r="F240" s="173">
        <f t="shared" si="3"/>
        <v>0</v>
      </c>
      <c r="N240" s="160"/>
      <c r="O240" s="160"/>
    </row>
    <row r="241" spans="1:15" ht="16.5" hidden="1" thickTop="1" x14ac:dyDescent="0.25">
      <c r="A241" s="170" t="s">
        <v>80</v>
      </c>
      <c r="B241" s="171"/>
      <c r="C241" s="194">
        <v>5050106001</v>
      </c>
      <c r="D241" s="174">
        <f>IFERROR(VLOOKUP(C241,[8]TB!$C$11:$AB$271,26,FALSE),0)</f>
        <v>0</v>
      </c>
      <c r="E241" s="174">
        <f>IFERROR(VLOOKUP(C241,[8]TB!$C$11:$AC$271,27,FALSE),0)</f>
        <v>0</v>
      </c>
      <c r="F241" s="173">
        <f t="shared" si="3"/>
        <v>0</v>
      </c>
      <c r="N241" s="160"/>
      <c r="O241" s="160"/>
    </row>
    <row r="242" spans="1:15" ht="16.5" hidden="1" thickTop="1" x14ac:dyDescent="0.25">
      <c r="A242" s="170" t="s">
        <v>76</v>
      </c>
      <c r="B242" s="171"/>
      <c r="C242" s="194">
        <v>5050107001</v>
      </c>
      <c r="D242" s="174">
        <f>IFERROR(VLOOKUP(C242,[8]TB!$C$11:$AB$271,26,FALSE),0)</f>
        <v>0</v>
      </c>
      <c r="E242" s="174">
        <f>IFERROR(VLOOKUP(C242,[8]TB!$C$11:$AC$271,27,FALSE),0)</f>
        <v>0</v>
      </c>
      <c r="F242" s="173">
        <f t="shared" si="3"/>
        <v>0</v>
      </c>
      <c r="N242" s="160"/>
      <c r="O242" s="160"/>
    </row>
    <row r="243" spans="1:15" ht="16.5" hidden="1" thickTop="1" x14ac:dyDescent="0.25">
      <c r="A243" s="170" t="s">
        <v>174</v>
      </c>
      <c r="B243" s="171"/>
      <c r="C243" s="194">
        <v>5050107002</v>
      </c>
      <c r="D243" s="174">
        <f>IFERROR(VLOOKUP(C243,[8]TB!$C$11:$AB$271,26,FALSE),0)</f>
        <v>0</v>
      </c>
      <c r="E243" s="174">
        <f>IFERROR(VLOOKUP(C243,[8]TB!$C$11:$AC$271,27,FALSE),0)</f>
        <v>0</v>
      </c>
      <c r="F243" s="173">
        <f t="shared" si="3"/>
        <v>0</v>
      </c>
      <c r="N243" s="160"/>
      <c r="O243" s="160"/>
    </row>
    <row r="244" spans="1:15" ht="16.5" hidden="1" thickTop="1" x14ac:dyDescent="0.25">
      <c r="A244" s="170" t="s">
        <v>81</v>
      </c>
      <c r="B244" s="171"/>
      <c r="C244" s="194">
        <v>5050199099</v>
      </c>
      <c r="D244" s="174">
        <f>IFERROR(VLOOKUP(C244,[8]TB!$C$11:$AB$271,26,FALSE),0)</f>
        <v>0</v>
      </c>
      <c r="E244" s="174">
        <f>IFERROR(VLOOKUP(C244,[8]TB!$C$11:$AC$271,27,FALSE),0)</f>
        <v>0</v>
      </c>
      <c r="F244" s="173">
        <f t="shared" si="3"/>
        <v>0</v>
      </c>
      <c r="N244" s="160"/>
      <c r="O244" s="160"/>
    </row>
    <row r="245" spans="1:15" ht="16.5" hidden="1" thickTop="1" x14ac:dyDescent="0.25">
      <c r="A245" s="170" t="s">
        <v>356</v>
      </c>
      <c r="B245" s="171"/>
      <c r="C245" s="194">
        <v>5050201000</v>
      </c>
      <c r="D245" s="174">
        <f>IFERROR(VLOOKUP(C245,[8]TB!$C$11:$AB$271,26,FALSE),0)</f>
        <v>0</v>
      </c>
      <c r="E245" s="174">
        <f>IFERROR(VLOOKUP(C245,[8]TB!$C$11:$AC$271,27,FALSE),0)</f>
        <v>0</v>
      </c>
      <c r="F245" s="173">
        <f t="shared" si="3"/>
        <v>0</v>
      </c>
      <c r="N245" s="160"/>
      <c r="O245" s="160"/>
    </row>
    <row r="246" spans="1:15" ht="16.5" hidden="1" thickTop="1" x14ac:dyDescent="0.25">
      <c r="A246" s="170" t="s">
        <v>178</v>
      </c>
      <c r="B246" s="171"/>
      <c r="C246" s="194">
        <v>5050409000</v>
      </c>
      <c r="D246" s="174">
        <f>IFERROR(VLOOKUP(C246,[8]TB!$C$11:$AB$271,26,FALSE),0)</f>
        <v>0</v>
      </c>
      <c r="E246" s="174">
        <f>IFERROR(VLOOKUP(C246,[8]TB!$C$11:$AC$271,27,FALSE),0)</f>
        <v>0</v>
      </c>
      <c r="F246" s="173">
        <f t="shared" si="3"/>
        <v>0</v>
      </c>
      <c r="N246" s="160"/>
      <c r="O246" s="160"/>
    </row>
    <row r="247" spans="1:15" ht="16.5" hidden="1" thickTop="1" x14ac:dyDescent="0.25">
      <c r="A247" s="189" t="s">
        <v>179</v>
      </c>
      <c r="C247" s="194">
        <v>5050499000</v>
      </c>
      <c r="D247" s="174">
        <f>IFERROR(VLOOKUP(C247,[8]TB!$C$11:$AB$271,26,FALSE),0)</f>
        <v>0</v>
      </c>
      <c r="E247" s="174">
        <f>IFERROR(VLOOKUP(C247,[8]TB!$C$11:$AC$271,27,FALSE),0)</f>
        <v>0</v>
      </c>
      <c r="F247" s="173">
        <f t="shared" si="3"/>
        <v>0</v>
      </c>
      <c r="N247" s="160"/>
      <c r="O247" s="160"/>
    </row>
    <row r="248" spans="1:15" ht="16.5" hidden="1" thickTop="1" x14ac:dyDescent="0.25">
      <c r="A248" s="189" t="s">
        <v>370</v>
      </c>
      <c r="B248" s="186" t="s">
        <v>96</v>
      </c>
      <c r="C248" s="194">
        <v>5060401000</v>
      </c>
      <c r="D248" s="174">
        <f>IFERROR(VLOOKUP(C248,[8]TB!$C$11:$AB$271,26,FALSE),0)</f>
        <v>0</v>
      </c>
      <c r="E248" s="174">
        <f>IFERROR(VLOOKUP(C248,[8]TB!$C$11:$AC$271,27,FALSE),0)</f>
        <v>0</v>
      </c>
      <c r="F248" s="173">
        <f t="shared" si="3"/>
        <v>0</v>
      </c>
      <c r="N248" s="160"/>
      <c r="O248" s="160"/>
    </row>
    <row r="249" spans="1:15" ht="16.5" hidden="1" thickTop="1" x14ac:dyDescent="0.25">
      <c r="B249" s="186"/>
      <c r="C249" s="194"/>
      <c r="D249" s="174"/>
      <c r="E249" s="174"/>
      <c r="F249" s="173"/>
      <c r="N249" s="160"/>
      <c r="O249" s="160"/>
    </row>
    <row r="250" spans="1:15" ht="17.25" thickTop="1" thickBot="1" x14ac:dyDescent="0.3">
      <c r="C250" s="236"/>
      <c r="D250" s="238">
        <f>SUM(D10:D248)</f>
        <v>11000000</v>
      </c>
      <c r="E250" s="238">
        <f>SUM(E10:E248)</f>
        <v>11000000</v>
      </c>
      <c r="F250" s="238">
        <f>SUM(F10:F248)</f>
        <v>22000000</v>
      </c>
      <c r="G250" s="238"/>
      <c r="H250" s="238"/>
      <c r="I250" s="238"/>
      <c r="J250" s="238"/>
      <c r="K250" s="238"/>
      <c r="L250" s="238"/>
      <c r="M250" s="238"/>
      <c r="N250" s="238"/>
      <c r="O250" s="238"/>
    </row>
    <row r="251" spans="1:15" ht="16.5" hidden="1" thickTop="1" x14ac:dyDescent="0.25">
      <c r="A251" s="185" t="s">
        <v>411</v>
      </c>
      <c r="D251" s="209"/>
      <c r="E251" s="209"/>
      <c r="F251" s="209"/>
      <c r="O251" s="160"/>
    </row>
    <row r="252" spans="1:15" ht="16.5" hidden="1" thickTop="1" x14ac:dyDescent="0.25">
      <c r="D252" s="201" t="s">
        <v>414</v>
      </c>
      <c r="E252" s="201">
        <f>D250-E250</f>
        <v>0</v>
      </c>
      <c r="O252" s="160"/>
    </row>
    <row r="253" spans="1:15" ht="16.5" thickTop="1" x14ac:dyDescent="0.25">
      <c r="D253" s="160"/>
      <c r="E253" s="160"/>
    </row>
    <row r="254" spans="1:15" x14ac:dyDescent="0.25">
      <c r="D254" s="169" t="s">
        <v>389</v>
      </c>
      <c r="E254" s="160"/>
    </row>
    <row r="255" spans="1:15" x14ac:dyDescent="0.25">
      <c r="C255" s="195"/>
      <c r="D255" s="196" t="s">
        <v>362</v>
      </c>
      <c r="E255" s="160"/>
    </row>
    <row r="256" spans="1:15" x14ac:dyDescent="0.25">
      <c r="A256" s="287"/>
    </row>
    <row r="257" spans="1:5" x14ac:dyDescent="0.25">
      <c r="A257" s="288"/>
    </row>
    <row r="261" spans="1:5" x14ac:dyDescent="0.25">
      <c r="D261" s="201">
        <f>[8]TB!$AB$272</f>
        <v>11000000</v>
      </c>
      <c r="E261" s="201">
        <f>[8]TB!$AC$272</f>
        <v>11000000</v>
      </c>
    </row>
    <row r="262" spans="1:5" x14ac:dyDescent="0.25">
      <c r="D262" s="201">
        <f>D250-D261</f>
        <v>0</v>
      </c>
      <c r="E262" s="201">
        <f>E261-E250</f>
        <v>0</v>
      </c>
    </row>
    <row r="264" spans="1:5" x14ac:dyDescent="0.25">
      <c r="E264" s="259"/>
    </row>
  </sheetData>
  <autoFilter ref="C9:O252">
    <filterColumn colId="3">
      <filters>
        <filter val="11,000,000.00"/>
        <filter val="22,000,000.00"/>
      </filters>
    </filterColumn>
  </autoFilter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248"/>
  <sheetViews>
    <sheetView view="pageBreakPreview" zoomScale="115" zoomScaleNormal="100" zoomScaleSheetLayoutView="115" workbookViewId="0">
      <pane ySplit="8" topLeftCell="A9" activePane="bottomLeft" state="frozen"/>
      <selection activeCell="J32" sqref="J32"/>
      <selection pane="bottomLeft" activeCell="I30" sqref="I30"/>
    </sheetView>
  </sheetViews>
  <sheetFormatPr defaultRowHeight="12.75" x14ac:dyDescent="0.2"/>
  <cols>
    <col min="1" max="2" width="3.7109375" style="12" customWidth="1"/>
    <col min="3" max="3" width="1.85546875" style="7" customWidth="1"/>
    <col min="4" max="4" width="30.140625" style="8" customWidth="1"/>
    <col min="5" max="5" width="2" style="275" customWidth="1"/>
    <col min="6" max="6" width="2.42578125" style="8" customWidth="1"/>
    <col min="7" max="7" width="3.85546875" style="8" customWidth="1"/>
    <col min="8" max="8" width="2.140625" style="9" customWidth="1"/>
    <col min="9" max="9" width="30.7109375" style="18" customWidth="1"/>
    <col min="10" max="10" width="17.85546875" style="11" customWidth="1"/>
    <col min="11" max="11" width="15.28515625" style="11" customWidth="1"/>
    <col min="12" max="12" width="21.140625" style="16" customWidth="1"/>
    <col min="13" max="13" width="18.42578125" style="81" hidden="1" customWidth="1"/>
    <col min="14" max="14" width="9.140625" style="6" customWidth="1"/>
    <col min="15" max="15" width="18.42578125" style="16" hidden="1" customWidth="1"/>
    <col min="16" max="16" width="18.42578125" style="6" hidden="1" customWidth="1"/>
    <col min="17" max="18" width="9.140625" style="6" customWidth="1"/>
    <col min="19" max="20" width="9.140625" style="6"/>
    <col min="21" max="21" width="13.42578125" style="16" bestFit="1" customWidth="1"/>
    <col min="22" max="251" width="9.140625" style="6"/>
    <col min="252" max="252" width="5.140625" style="6" customWidth="1"/>
    <col min="253" max="253" width="3.42578125" style="6" customWidth="1"/>
    <col min="254" max="254" width="38.5703125" style="6" bestFit="1" customWidth="1"/>
    <col min="255" max="255" width="1.85546875" style="6" customWidth="1"/>
    <col min="256" max="256" width="2.42578125" style="6" customWidth="1"/>
    <col min="257" max="257" width="13.5703125" style="6" bestFit="1" customWidth="1"/>
    <col min="258" max="258" width="2.140625" style="6" bestFit="1" customWidth="1"/>
    <col min="259" max="259" width="14.5703125" style="6" bestFit="1" customWidth="1"/>
    <col min="260" max="260" width="2.5703125" style="6" customWidth="1"/>
    <col min="261" max="261" width="3.28515625" style="6" bestFit="1" customWidth="1"/>
    <col min="262" max="262" width="16" style="6" bestFit="1" customWidth="1"/>
    <col min="263" max="263" width="14.5703125" style="6" bestFit="1" customWidth="1"/>
    <col min="264" max="507" width="9.140625" style="6"/>
    <col min="508" max="508" width="5.140625" style="6" customWidth="1"/>
    <col min="509" max="509" width="3.42578125" style="6" customWidth="1"/>
    <col min="510" max="510" width="38.5703125" style="6" bestFit="1" customWidth="1"/>
    <col min="511" max="511" width="1.85546875" style="6" customWidth="1"/>
    <col min="512" max="512" width="2.42578125" style="6" customWidth="1"/>
    <col min="513" max="513" width="13.5703125" style="6" bestFit="1" customWidth="1"/>
    <col min="514" max="514" width="2.140625" style="6" bestFit="1" customWidth="1"/>
    <col min="515" max="515" width="14.5703125" style="6" bestFit="1" customWidth="1"/>
    <col min="516" max="516" width="2.5703125" style="6" customWidth="1"/>
    <col min="517" max="517" width="3.28515625" style="6" bestFit="1" customWidth="1"/>
    <col min="518" max="518" width="16" style="6" bestFit="1" customWidth="1"/>
    <col min="519" max="519" width="14.5703125" style="6" bestFit="1" customWidth="1"/>
    <col min="520" max="763" width="9.140625" style="6"/>
    <col min="764" max="764" width="5.140625" style="6" customWidth="1"/>
    <col min="765" max="765" width="3.42578125" style="6" customWidth="1"/>
    <col min="766" max="766" width="38.5703125" style="6" bestFit="1" customWidth="1"/>
    <col min="767" max="767" width="1.85546875" style="6" customWidth="1"/>
    <col min="768" max="768" width="2.42578125" style="6" customWidth="1"/>
    <col min="769" max="769" width="13.5703125" style="6" bestFit="1" customWidth="1"/>
    <col min="770" max="770" width="2.140625" style="6" bestFit="1" customWidth="1"/>
    <col min="771" max="771" width="14.5703125" style="6" bestFit="1" customWidth="1"/>
    <col min="772" max="772" width="2.5703125" style="6" customWidth="1"/>
    <col min="773" max="773" width="3.28515625" style="6" bestFit="1" customWidth="1"/>
    <col min="774" max="774" width="16" style="6" bestFit="1" customWidth="1"/>
    <col min="775" max="775" width="14.5703125" style="6" bestFit="1" customWidth="1"/>
    <col min="776" max="1019" width="9.140625" style="6"/>
    <col min="1020" max="1020" width="5.140625" style="6" customWidth="1"/>
    <col min="1021" max="1021" width="3.42578125" style="6" customWidth="1"/>
    <col min="1022" max="1022" width="38.5703125" style="6" bestFit="1" customWidth="1"/>
    <col min="1023" max="1023" width="1.85546875" style="6" customWidth="1"/>
    <col min="1024" max="1024" width="2.42578125" style="6" customWidth="1"/>
    <col min="1025" max="1025" width="13.5703125" style="6" bestFit="1" customWidth="1"/>
    <col min="1026" max="1026" width="2.140625" style="6" bestFit="1" customWidth="1"/>
    <col min="1027" max="1027" width="14.5703125" style="6" bestFit="1" customWidth="1"/>
    <col min="1028" max="1028" width="2.5703125" style="6" customWidth="1"/>
    <col min="1029" max="1029" width="3.28515625" style="6" bestFit="1" customWidth="1"/>
    <col min="1030" max="1030" width="16" style="6" bestFit="1" customWidth="1"/>
    <col min="1031" max="1031" width="14.5703125" style="6" bestFit="1" customWidth="1"/>
    <col min="1032" max="1275" width="9.140625" style="6"/>
    <col min="1276" max="1276" width="5.140625" style="6" customWidth="1"/>
    <col min="1277" max="1277" width="3.42578125" style="6" customWidth="1"/>
    <col min="1278" max="1278" width="38.5703125" style="6" bestFit="1" customWidth="1"/>
    <col min="1279" max="1279" width="1.85546875" style="6" customWidth="1"/>
    <col min="1280" max="1280" width="2.42578125" style="6" customWidth="1"/>
    <col min="1281" max="1281" width="13.5703125" style="6" bestFit="1" customWidth="1"/>
    <col min="1282" max="1282" width="2.140625" style="6" bestFit="1" customWidth="1"/>
    <col min="1283" max="1283" width="14.5703125" style="6" bestFit="1" customWidth="1"/>
    <col min="1284" max="1284" width="2.5703125" style="6" customWidth="1"/>
    <col min="1285" max="1285" width="3.28515625" style="6" bestFit="1" customWidth="1"/>
    <col min="1286" max="1286" width="16" style="6" bestFit="1" customWidth="1"/>
    <col min="1287" max="1287" width="14.5703125" style="6" bestFit="1" customWidth="1"/>
    <col min="1288" max="1531" width="9.140625" style="6"/>
    <col min="1532" max="1532" width="5.140625" style="6" customWidth="1"/>
    <col min="1533" max="1533" width="3.42578125" style="6" customWidth="1"/>
    <col min="1534" max="1534" width="38.5703125" style="6" bestFit="1" customWidth="1"/>
    <col min="1535" max="1535" width="1.85546875" style="6" customWidth="1"/>
    <col min="1536" max="1536" width="2.42578125" style="6" customWidth="1"/>
    <col min="1537" max="1537" width="13.5703125" style="6" bestFit="1" customWidth="1"/>
    <col min="1538" max="1538" width="2.140625" style="6" bestFit="1" customWidth="1"/>
    <col min="1539" max="1539" width="14.5703125" style="6" bestFit="1" customWidth="1"/>
    <col min="1540" max="1540" width="2.5703125" style="6" customWidth="1"/>
    <col min="1541" max="1541" width="3.28515625" style="6" bestFit="1" customWidth="1"/>
    <col min="1542" max="1542" width="16" style="6" bestFit="1" customWidth="1"/>
    <col min="1543" max="1543" width="14.5703125" style="6" bestFit="1" customWidth="1"/>
    <col min="1544" max="1787" width="9.140625" style="6"/>
    <col min="1788" max="1788" width="5.140625" style="6" customWidth="1"/>
    <col min="1789" max="1789" width="3.42578125" style="6" customWidth="1"/>
    <col min="1790" max="1790" width="38.5703125" style="6" bestFit="1" customWidth="1"/>
    <col min="1791" max="1791" width="1.85546875" style="6" customWidth="1"/>
    <col min="1792" max="1792" width="2.42578125" style="6" customWidth="1"/>
    <col min="1793" max="1793" width="13.5703125" style="6" bestFit="1" customWidth="1"/>
    <col min="1794" max="1794" width="2.140625" style="6" bestFit="1" customWidth="1"/>
    <col min="1795" max="1795" width="14.5703125" style="6" bestFit="1" customWidth="1"/>
    <col min="1796" max="1796" width="2.5703125" style="6" customWidth="1"/>
    <col min="1797" max="1797" width="3.28515625" style="6" bestFit="1" customWidth="1"/>
    <col min="1798" max="1798" width="16" style="6" bestFit="1" customWidth="1"/>
    <col min="1799" max="1799" width="14.5703125" style="6" bestFit="1" customWidth="1"/>
    <col min="1800" max="2043" width="9.140625" style="6"/>
    <col min="2044" max="2044" width="5.140625" style="6" customWidth="1"/>
    <col min="2045" max="2045" width="3.42578125" style="6" customWidth="1"/>
    <col min="2046" max="2046" width="38.5703125" style="6" bestFit="1" customWidth="1"/>
    <col min="2047" max="2047" width="1.85546875" style="6" customWidth="1"/>
    <col min="2048" max="2048" width="2.42578125" style="6" customWidth="1"/>
    <col min="2049" max="2049" width="13.5703125" style="6" bestFit="1" customWidth="1"/>
    <col min="2050" max="2050" width="2.140625" style="6" bestFit="1" customWidth="1"/>
    <col min="2051" max="2051" width="14.5703125" style="6" bestFit="1" customWidth="1"/>
    <col min="2052" max="2052" width="2.5703125" style="6" customWidth="1"/>
    <col min="2053" max="2053" width="3.28515625" style="6" bestFit="1" customWidth="1"/>
    <col min="2054" max="2054" width="16" style="6" bestFit="1" customWidth="1"/>
    <col min="2055" max="2055" width="14.5703125" style="6" bestFit="1" customWidth="1"/>
    <col min="2056" max="2299" width="9.140625" style="6"/>
    <col min="2300" max="2300" width="5.140625" style="6" customWidth="1"/>
    <col min="2301" max="2301" width="3.42578125" style="6" customWidth="1"/>
    <col min="2302" max="2302" width="38.5703125" style="6" bestFit="1" customWidth="1"/>
    <col min="2303" max="2303" width="1.85546875" style="6" customWidth="1"/>
    <col min="2304" max="2304" width="2.42578125" style="6" customWidth="1"/>
    <col min="2305" max="2305" width="13.5703125" style="6" bestFit="1" customWidth="1"/>
    <col min="2306" max="2306" width="2.140625" style="6" bestFit="1" customWidth="1"/>
    <col min="2307" max="2307" width="14.5703125" style="6" bestFit="1" customWidth="1"/>
    <col min="2308" max="2308" width="2.5703125" style="6" customWidth="1"/>
    <col min="2309" max="2309" width="3.28515625" style="6" bestFit="1" customWidth="1"/>
    <col min="2310" max="2310" width="16" style="6" bestFit="1" customWidth="1"/>
    <col min="2311" max="2311" width="14.5703125" style="6" bestFit="1" customWidth="1"/>
    <col min="2312" max="2555" width="9.140625" style="6"/>
    <col min="2556" max="2556" width="5.140625" style="6" customWidth="1"/>
    <col min="2557" max="2557" width="3.42578125" style="6" customWidth="1"/>
    <col min="2558" max="2558" width="38.5703125" style="6" bestFit="1" customWidth="1"/>
    <col min="2559" max="2559" width="1.85546875" style="6" customWidth="1"/>
    <col min="2560" max="2560" width="2.42578125" style="6" customWidth="1"/>
    <col min="2561" max="2561" width="13.5703125" style="6" bestFit="1" customWidth="1"/>
    <col min="2562" max="2562" width="2.140625" style="6" bestFit="1" customWidth="1"/>
    <col min="2563" max="2563" width="14.5703125" style="6" bestFit="1" customWidth="1"/>
    <col min="2564" max="2564" width="2.5703125" style="6" customWidth="1"/>
    <col min="2565" max="2565" width="3.28515625" style="6" bestFit="1" customWidth="1"/>
    <col min="2566" max="2566" width="16" style="6" bestFit="1" customWidth="1"/>
    <col min="2567" max="2567" width="14.5703125" style="6" bestFit="1" customWidth="1"/>
    <col min="2568" max="2811" width="9.140625" style="6"/>
    <col min="2812" max="2812" width="5.140625" style="6" customWidth="1"/>
    <col min="2813" max="2813" width="3.42578125" style="6" customWidth="1"/>
    <col min="2814" max="2814" width="38.5703125" style="6" bestFit="1" customWidth="1"/>
    <col min="2815" max="2815" width="1.85546875" style="6" customWidth="1"/>
    <col min="2816" max="2816" width="2.42578125" style="6" customWidth="1"/>
    <col min="2817" max="2817" width="13.5703125" style="6" bestFit="1" customWidth="1"/>
    <col min="2818" max="2818" width="2.140625" style="6" bestFit="1" customWidth="1"/>
    <col min="2819" max="2819" width="14.5703125" style="6" bestFit="1" customWidth="1"/>
    <col min="2820" max="2820" width="2.5703125" style="6" customWidth="1"/>
    <col min="2821" max="2821" width="3.28515625" style="6" bestFit="1" customWidth="1"/>
    <col min="2822" max="2822" width="16" style="6" bestFit="1" customWidth="1"/>
    <col min="2823" max="2823" width="14.5703125" style="6" bestFit="1" customWidth="1"/>
    <col min="2824" max="3067" width="9.140625" style="6"/>
    <col min="3068" max="3068" width="5.140625" style="6" customWidth="1"/>
    <col min="3069" max="3069" width="3.42578125" style="6" customWidth="1"/>
    <col min="3070" max="3070" width="38.5703125" style="6" bestFit="1" customWidth="1"/>
    <col min="3071" max="3071" width="1.85546875" style="6" customWidth="1"/>
    <col min="3072" max="3072" width="2.42578125" style="6" customWidth="1"/>
    <col min="3073" max="3073" width="13.5703125" style="6" bestFit="1" customWidth="1"/>
    <col min="3074" max="3074" width="2.140625" style="6" bestFit="1" customWidth="1"/>
    <col min="3075" max="3075" width="14.5703125" style="6" bestFit="1" customWidth="1"/>
    <col min="3076" max="3076" width="2.5703125" style="6" customWidth="1"/>
    <col min="3077" max="3077" width="3.28515625" style="6" bestFit="1" customWidth="1"/>
    <col min="3078" max="3078" width="16" style="6" bestFit="1" customWidth="1"/>
    <col min="3079" max="3079" width="14.5703125" style="6" bestFit="1" customWidth="1"/>
    <col min="3080" max="3323" width="9.140625" style="6"/>
    <col min="3324" max="3324" width="5.140625" style="6" customWidth="1"/>
    <col min="3325" max="3325" width="3.42578125" style="6" customWidth="1"/>
    <col min="3326" max="3326" width="38.5703125" style="6" bestFit="1" customWidth="1"/>
    <col min="3327" max="3327" width="1.85546875" style="6" customWidth="1"/>
    <col min="3328" max="3328" width="2.42578125" style="6" customWidth="1"/>
    <col min="3329" max="3329" width="13.5703125" style="6" bestFit="1" customWidth="1"/>
    <col min="3330" max="3330" width="2.140625" style="6" bestFit="1" customWidth="1"/>
    <col min="3331" max="3331" width="14.5703125" style="6" bestFit="1" customWidth="1"/>
    <col min="3332" max="3332" width="2.5703125" style="6" customWidth="1"/>
    <col min="3333" max="3333" width="3.28515625" style="6" bestFit="1" customWidth="1"/>
    <col min="3334" max="3334" width="16" style="6" bestFit="1" customWidth="1"/>
    <col min="3335" max="3335" width="14.5703125" style="6" bestFit="1" customWidth="1"/>
    <col min="3336" max="3579" width="9.140625" style="6"/>
    <col min="3580" max="3580" width="5.140625" style="6" customWidth="1"/>
    <col min="3581" max="3581" width="3.42578125" style="6" customWidth="1"/>
    <col min="3582" max="3582" width="38.5703125" style="6" bestFit="1" customWidth="1"/>
    <col min="3583" max="3583" width="1.85546875" style="6" customWidth="1"/>
    <col min="3584" max="3584" width="2.42578125" style="6" customWidth="1"/>
    <col min="3585" max="3585" width="13.5703125" style="6" bestFit="1" customWidth="1"/>
    <col min="3586" max="3586" width="2.140625" style="6" bestFit="1" customWidth="1"/>
    <col min="3587" max="3587" width="14.5703125" style="6" bestFit="1" customWidth="1"/>
    <col min="3588" max="3588" width="2.5703125" style="6" customWidth="1"/>
    <col min="3589" max="3589" width="3.28515625" style="6" bestFit="1" customWidth="1"/>
    <col min="3590" max="3590" width="16" style="6" bestFit="1" customWidth="1"/>
    <col min="3591" max="3591" width="14.5703125" style="6" bestFit="1" customWidth="1"/>
    <col min="3592" max="3835" width="9.140625" style="6"/>
    <col min="3836" max="3836" width="5.140625" style="6" customWidth="1"/>
    <col min="3837" max="3837" width="3.42578125" style="6" customWidth="1"/>
    <col min="3838" max="3838" width="38.5703125" style="6" bestFit="1" customWidth="1"/>
    <col min="3839" max="3839" width="1.85546875" style="6" customWidth="1"/>
    <col min="3840" max="3840" width="2.42578125" style="6" customWidth="1"/>
    <col min="3841" max="3841" width="13.5703125" style="6" bestFit="1" customWidth="1"/>
    <col min="3842" max="3842" width="2.140625" style="6" bestFit="1" customWidth="1"/>
    <col min="3843" max="3843" width="14.5703125" style="6" bestFit="1" customWidth="1"/>
    <col min="3844" max="3844" width="2.5703125" style="6" customWidth="1"/>
    <col min="3845" max="3845" width="3.28515625" style="6" bestFit="1" customWidth="1"/>
    <col min="3846" max="3846" width="16" style="6" bestFit="1" customWidth="1"/>
    <col min="3847" max="3847" width="14.5703125" style="6" bestFit="1" customWidth="1"/>
    <col min="3848" max="4091" width="9.140625" style="6"/>
    <col min="4092" max="4092" width="5.140625" style="6" customWidth="1"/>
    <col min="4093" max="4093" width="3.42578125" style="6" customWidth="1"/>
    <col min="4094" max="4094" width="38.5703125" style="6" bestFit="1" customWidth="1"/>
    <col min="4095" max="4095" width="1.85546875" style="6" customWidth="1"/>
    <col min="4096" max="4096" width="2.42578125" style="6" customWidth="1"/>
    <col min="4097" max="4097" width="13.5703125" style="6" bestFit="1" customWidth="1"/>
    <col min="4098" max="4098" width="2.140625" style="6" bestFit="1" customWidth="1"/>
    <col min="4099" max="4099" width="14.5703125" style="6" bestFit="1" customWidth="1"/>
    <col min="4100" max="4100" width="2.5703125" style="6" customWidth="1"/>
    <col min="4101" max="4101" width="3.28515625" style="6" bestFit="1" customWidth="1"/>
    <col min="4102" max="4102" width="16" style="6" bestFit="1" customWidth="1"/>
    <col min="4103" max="4103" width="14.5703125" style="6" bestFit="1" customWidth="1"/>
    <col min="4104" max="4347" width="9.140625" style="6"/>
    <col min="4348" max="4348" width="5.140625" style="6" customWidth="1"/>
    <col min="4349" max="4349" width="3.42578125" style="6" customWidth="1"/>
    <col min="4350" max="4350" width="38.5703125" style="6" bestFit="1" customWidth="1"/>
    <col min="4351" max="4351" width="1.85546875" style="6" customWidth="1"/>
    <col min="4352" max="4352" width="2.42578125" style="6" customWidth="1"/>
    <col min="4353" max="4353" width="13.5703125" style="6" bestFit="1" customWidth="1"/>
    <col min="4354" max="4354" width="2.140625" style="6" bestFit="1" customWidth="1"/>
    <col min="4355" max="4355" width="14.5703125" style="6" bestFit="1" customWidth="1"/>
    <col min="4356" max="4356" width="2.5703125" style="6" customWidth="1"/>
    <col min="4357" max="4357" width="3.28515625" style="6" bestFit="1" customWidth="1"/>
    <col min="4358" max="4358" width="16" style="6" bestFit="1" customWidth="1"/>
    <col min="4359" max="4359" width="14.5703125" style="6" bestFit="1" customWidth="1"/>
    <col min="4360" max="4603" width="9.140625" style="6"/>
    <col min="4604" max="4604" width="5.140625" style="6" customWidth="1"/>
    <col min="4605" max="4605" width="3.42578125" style="6" customWidth="1"/>
    <col min="4606" max="4606" width="38.5703125" style="6" bestFit="1" customWidth="1"/>
    <col min="4607" max="4607" width="1.85546875" style="6" customWidth="1"/>
    <col min="4608" max="4608" width="2.42578125" style="6" customWidth="1"/>
    <col min="4609" max="4609" width="13.5703125" style="6" bestFit="1" customWidth="1"/>
    <col min="4610" max="4610" width="2.140625" style="6" bestFit="1" customWidth="1"/>
    <col min="4611" max="4611" width="14.5703125" style="6" bestFit="1" customWidth="1"/>
    <col min="4612" max="4612" width="2.5703125" style="6" customWidth="1"/>
    <col min="4613" max="4613" width="3.28515625" style="6" bestFit="1" customWidth="1"/>
    <col min="4614" max="4614" width="16" style="6" bestFit="1" customWidth="1"/>
    <col min="4615" max="4615" width="14.5703125" style="6" bestFit="1" customWidth="1"/>
    <col min="4616" max="4859" width="9.140625" style="6"/>
    <col min="4860" max="4860" width="5.140625" style="6" customWidth="1"/>
    <col min="4861" max="4861" width="3.42578125" style="6" customWidth="1"/>
    <col min="4862" max="4862" width="38.5703125" style="6" bestFit="1" customWidth="1"/>
    <col min="4863" max="4863" width="1.85546875" style="6" customWidth="1"/>
    <col min="4864" max="4864" width="2.42578125" style="6" customWidth="1"/>
    <col min="4865" max="4865" width="13.5703125" style="6" bestFit="1" customWidth="1"/>
    <col min="4866" max="4866" width="2.140625" style="6" bestFit="1" customWidth="1"/>
    <col min="4867" max="4867" width="14.5703125" style="6" bestFit="1" customWidth="1"/>
    <col min="4868" max="4868" width="2.5703125" style="6" customWidth="1"/>
    <col min="4869" max="4869" width="3.28515625" style="6" bestFit="1" customWidth="1"/>
    <col min="4870" max="4870" width="16" style="6" bestFit="1" customWidth="1"/>
    <col min="4871" max="4871" width="14.5703125" style="6" bestFit="1" customWidth="1"/>
    <col min="4872" max="5115" width="9.140625" style="6"/>
    <col min="5116" max="5116" width="5.140625" style="6" customWidth="1"/>
    <col min="5117" max="5117" width="3.42578125" style="6" customWidth="1"/>
    <col min="5118" max="5118" width="38.5703125" style="6" bestFit="1" customWidth="1"/>
    <col min="5119" max="5119" width="1.85546875" style="6" customWidth="1"/>
    <col min="5120" max="5120" width="2.42578125" style="6" customWidth="1"/>
    <col min="5121" max="5121" width="13.5703125" style="6" bestFit="1" customWidth="1"/>
    <col min="5122" max="5122" width="2.140625" style="6" bestFit="1" customWidth="1"/>
    <col min="5123" max="5123" width="14.5703125" style="6" bestFit="1" customWidth="1"/>
    <col min="5124" max="5124" width="2.5703125" style="6" customWidth="1"/>
    <col min="5125" max="5125" width="3.28515625" style="6" bestFit="1" customWidth="1"/>
    <col min="5126" max="5126" width="16" style="6" bestFit="1" customWidth="1"/>
    <col min="5127" max="5127" width="14.5703125" style="6" bestFit="1" customWidth="1"/>
    <col min="5128" max="5371" width="9.140625" style="6"/>
    <col min="5372" max="5372" width="5.140625" style="6" customWidth="1"/>
    <col min="5373" max="5373" width="3.42578125" style="6" customWidth="1"/>
    <col min="5374" max="5374" width="38.5703125" style="6" bestFit="1" customWidth="1"/>
    <col min="5375" max="5375" width="1.85546875" style="6" customWidth="1"/>
    <col min="5376" max="5376" width="2.42578125" style="6" customWidth="1"/>
    <col min="5377" max="5377" width="13.5703125" style="6" bestFit="1" customWidth="1"/>
    <col min="5378" max="5378" width="2.140625" style="6" bestFit="1" customWidth="1"/>
    <col min="5379" max="5379" width="14.5703125" style="6" bestFit="1" customWidth="1"/>
    <col min="5380" max="5380" width="2.5703125" style="6" customWidth="1"/>
    <col min="5381" max="5381" width="3.28515625" style="6" bestFit="1" customWidth="1"/>
    <col min="5382" max="5382" width="16" style="6" bestFit="1" customWidth="1"/>
    <col min="5383" max="5383" width="14.5703125" style="6" bestFit="1" customWidth="1"/>
    <col min="5384" max="5627" width="9.140625" style="6"/>
    <col min="5628" max="5628" width="5.140625" style="6" customWidth="1"/>
    <col min="5629" max="5629" width="3.42578125" style="6" customWidth="1"/>
    <col min="5630" max="5630" width="38.5703125" style="6" bestFit="1" customWidth="1"/>
    <col min="5631" max="5631" width="1.85546875" style="6" customWidth="1"/>
    <col min="5632" max="5632" width="2.42578125" style="6" customWidth="1"/>
    <col min="5633" max="5633" width="13.5703125" style="6" bestFit="1" customWidth="1"/>
    <col min="5634" max="5634" width="2.140625" style="6" bestFit="1" customWidth="1"/>
    <col min="5635" max="5635" width="14.5703125" style="6" bestFit="1" customWidth="1"/>
    <col min="5636" max="5636" width="2.5703125" style="6" customWidth="1"/>
    <col min="5637" max="5637" width="3.28515625" style="6" bestFit="1" customWidth="1"/>
    <col min="5638" max="5638" width="16" style="6" bestFit="1" customWidth="1"/>
    <col min="5639" max="5639" width="14.5703125" style="6" bestFit="1" customWidth="1"/>
    <col min="5640" max="5883" width="9.140625" style="6"/>
    <col min="5884" max="5884" width="5.140625" style="6" customWidth="1"/>
    <col min="5885" max="5885" width="3.42578125" style="6" customWidth="1"/>
    <col min="5886" max="5886" width="38.5703125" style="6" bestFit="1" customWidth="1"/>
    <col min="5887" max="5887" width="1.85546875" style="6" customWidth="1"/>
    <col min="5888" max="5888" width="2.42578125" style="6" customWidth="1"/>
    <col min="5889" max="5889" width="13.5703125" style="6" bestFit="1" customWidth="1"/>
    <col min="5890" max="5890" width="2.140625" style="6" bestFit="1" customWidth="1"/>
    <col min="5891" max="5891" width="14.5703125" style="6" bestFit="1" customWidth="1"/>
    <col min="5892" max="5892" width="2.5703125" style="6" customWidth="1"/>
    <col min="5893" max="5893" width="3.28515625" style="6" bestFit="1" customWidth="1"/>
    <col min="5894" max="5894" width="16" style="6" bestFit="1" customWidth="1"/>
    <col min="5895" max="5895" width="14.5703125" style="6" bestFit="1" customWidth="1"/>
    <col min="5896" max="6139" width="9.140625" style="6"/>
    <col min="6140" max="6140" width="5.140625" style="6" customWidth="1"/>
    <col min="6141" max="6141" width="3.42578125" style="6" customWidth="1"/>
    <col min="6142" max="6142" width="38.5703125" style="6" bestFit="1" customWidth="1"/>
    <col min="6143" max="6143" width="1.85546875" style="6" customWidth="1"/>
    <col min="6144" max="6144" width="2.42578125" style="6" customWidth="1"/>
    <col min="6145" max="6145" width="13.5703125" style="6" bestFit="1" customWidth="1"/>
    <col min="6146" max="6146" width="2.140625" style="6" bestFit="1" customWidth="1"/>
    <col min="6147" max="6147" width="14.5703125" style="6" bestFit="1" customWidth="1"/>
    <col min="6148" max="6148" width="2.5703125" style="6" customWidth="1"/>
    <col min="6149" max="6149" width="3.28515625" style="6" bestFit="1" customWidth="1"/>
    <col min="6150" max="6150" width="16" style="6" bestFit="1" customWidth="1"/>
    <col min="6151" max="6151" width="14.5703125" style="6" bestFit="1" customWidth="1"/>
    <col min="6152" max="6395" width="9.140625" style="6"/>
    <col min="6396" max="6396" width="5.140625" style="6" customWidth="1"/>
    <col min="6397" max="6397" width="3.42578125" style="6" customWidth="1"/>
    <col min="6398" max="6398" width="38.5703125" style="6" bestFit="1" customWidth="1"/>
    <col min="6399" max="6399" width="1.85546875" style="6" customWidth="1"/>
    <col min="6400" max="6400" width="2.42578125" style="6" customWidth="1"/>
    <col min="6401" max="6401" width="13.5703125" style="6" bestFit="1" customWidth="1"/>
    <col min="6402" max="6402" width="2.140625" style="6" bestFit="1" customWidth="1"/>
    <col min="6403" max="6403" width="14.5703125" style="6" bestFit="1" customWidth="1"/>
    <col min="6404" max="6404" width="2.5703125" style="6" customWidth="1"/>
    <col min="6405" max="6405" width="3.28515625" style="6" bestFit="1" customWidth="1"/>
    <col min="6406" max="6406" width="16" style="6" bestFit="1" customWidth="1"/>
    <col min="6407" max="6407" width="14.5703125" style="6" bestFit="1" customWidth="1"/>
    <col min="6408" max="6651" width="9.140625" style="6"/>
    <col min="6652" max="6652" width="5.140625" style="6" customWidth="1"/>
    <col min="6653" max="6653" width="3.42578125" style="6" customWidth="1"/>
    <col min="6654" max="6654" width="38.5703125" style="6" bestFit="1" customWidth="1"/>
    <col min="6655" max="6655" width="1.85546875" style="6" customWidth="1"/>
    <col min="6656" max="6656" width="2.42578125" style="6" customWidth="1"/>
    <col min="6657" max="6657" width="13.5703125" style="6" bestFit="1" customWidth="1"/>
    <col min="6658" max="6658" width="2.140625" style="6" bestFit="1" customWidth="1"/>
    <col min="6659" max="6659" width="14.5703125" style="6" bestFit="1" customWidth="1"/>
    <col min="6660" max="6660" width="2.5703125" style="6" customWidth="1"/>
    <col min="6661" max="6661" width="3.28515625" style="6" bestFit="1" customWidth="1"/>
    <col min="6662" max="6662" width="16" style="6" bestFit="1" customWidth="1"/>
    <col min="6663" max="6663" width="14.5703125" style="6" bestFit="1" customWidth="1"/>
    <col min="6664" max="6907" width="9.140625" style="6"/>
    <col min="6908" max="6908" width="5.140625" style="6" customWidth="1"/>
    <col min="6909" max="6909" width="3.42578125" style="6" customWidth="1"/>
    <col min="6910" max="6910" width="38.5703125" style="6" bestFit="1" customWidth="1"/>
    <col min="6911" max="6911" width="1.85546875" style="6" customWidth="1"/>
    <col min="6912" max="6912" width="2.42578125" style="6" customWidth="1"/>
    <col min="6913" max="6913" width="13.5703125" style="6" bestFit="1" customWidth="1"/>
    <col min="6914" max="6914" width="2.140625" style="6" bestFit="1" customWidth="1"/>
    <col min="6915" max="6915" width="14.5703125" style="6" bestFit="1" customWidth="1"/>
    <col min="6916" max="6916" width="2.5703125" style="6" customWidth="1"/>
    <col min="6917" max="6917" width="3.28515625" style="6" bestFit="1" customWidth="1"/>
    <col min="6918" max="6918" width="16" style="6" bestFit="1" customWidth="1"/>
    <col min="6919" max="6919" width="14.5703125" style="6" bestFit="1" customWidth="1"/>
    <col min="6920" max="7163" width="9.140625" style="6"/>
    <col min="7164" max="7164" width="5.140625" style="6" customWidth="1"/>
    <col min="7165" max="7165" width="3.42578125" style="6" customWidth="1"/>
    <col min="7166" max="7166" width="38.5703125" style="6" bestFit="1" customWidth="1"/>
    <col min="7167" max="7167" width="1.85546875" style="6" customWidth="1"/>
    <col min="7168" max="7168" width="2.42578125" style="6" customWidth="1"/>
    <col min="7169" max="7169" width="13.5703125" style="6" bestFit="1" customWidth="1"/>
    <col min="7170" max="7170" width="2.140625" style="6" bestFit="1" customWidth="1"/>
    <col min="7171" max="7171" width="14.5703125" style="6" bestFit="1" customWidth="1"/>
    <col min="7172" max="7172" width="2.5703125" style="6" customWidth="1"/>
    <col min="7173" max="7173" width="3.28515625" style="6" bestFit="1" customWidth="1"/>
    <col min="7174" max="7174" width="16" style="6" bestFit="1" customWidth="1"/>
    <col min="7175" max="7175" width="14.5703125" style="6" bestFit="1" customWidth="1"/>
    <col min="7176" max="7419" width="9.140625" style="6"/>
    <col min="7420" max="7420" width="5.140625" style="6" customWidth="1"/>
    <col min="7421" max="7421" width="3.42578125" style="6" customWidth="1"/>
    <col min="7422" max="7422" width="38.5703125" style="6" bestFit="1" customWidth="1"/>
    <col min="7423" max="7423" width="1.85546875" style="6" customWidth="1"/>
    <col min="7424" max="7424" width="2.42578125" style="6" customWidth="1"/>
    <col min="7425" max="7425" width="13.5703125" style="6" bestFit="1" customWidth="1"/>
    <col min="7426" max="7426" width="2.140625" style="6" bestFit="1" customWidth="1"/>
    <col min="7427" max="7427" width="14.5703125" style="6" bestFit="1" customWidth="1"/>
    <col min="7428" max="7428" width="2.5703125" style="6" customWidth="1"/>
    <col min="7429" max="7429" width="3.28515625" style="6" bestFit="1" customWidth="1"/>
    <col min="7430" max="7430" width="16" style="6" bestFit="1" customWidth="1"/>
    <col min="7431" max="7431" width="14.5703125" style="6" bestFit="1" customWidth="1"/>
    <col min="7432" max="7675" width="9.140625" style="6"/>
    <col min="7676" max="7676" width="5.140625" style="6" customWidth="1"/>
    <col min="7677" max="7677" width="3.42578125" style="6" customWidth="1"/>
    <col min="7678" max="7678" width="38.5703125" style="6" bestFit="1" customWidth="1"/>
    <col min="7679" max="7679" width="1.85546875" style="6" customWidth="1"/>
    <col min="7680" max="7680" width="2.42578125" style="6" customWidth="1"/>
    <col min="7681" max="7681" width="13.5703125" style="6" bestFit="1" customWidth="1"/>
    <col min="7682" max="7682" width="2.140625" style="6" bestFit="1" customWidth="1"/>
    <col min="7683" max="7683" width="14.5703125" style="6" bestFit="1" customWidth="1"/>
    <col min="7684" max="7684" width="2.5703125" style="6" customWidth="1"/>
    <col min="7685" max="7685" width="3.28515625" style="6" bestFit="1" customWidth="1"/>
    <col min="7686" max="7686" width="16" style="6" bestFit="1" customWidth="1"/>
    <col min="7687" max="7687" width="14.5703125" style="6" bestFit="1" customWidth="1"/>
    <col min="7688" max="7931" width="9.140625" style="6"/>
    <col min="7932" max="7932" width="5.140625" style="6" customWidth="1"/>
    <col min="7933" max="7933" width="3.42578125" style="6" customWidth="1"/>
    <col min="7934" max="7934" width="38.5703125" style="6" bestFit="1" customWidth="1"/>
    <col min="7935" max="7935" width="1.85546875" style="6" customWidth="1"/>
    <col min="7936" max="7936" width="2.42578125" style="6" customWidth="1"/>
    <col min="7937" max="7937" width="13.5703125" style="6" bestFit="1" customWidth="1"/>
    <col min="7938" max="7938" width="2.140625" style="6" bestFit="1" customWidth="1"/>
    <col min="7939" max="7939" width="14.5703125" style="6" bestFit="1" customWidth="1"/>
    <col min="7940" max="7940" width="2.5703125" style="6" customWidth="1"/>
    <col min="7941" max="7941" width="3.28515625" style="6" bestFit="1" customWidth="1"/>
    <col min="7942" max="7942" width="16" style="6" bestFit="1" customWidth="1"/>
    <col min="7943" max="7943" width="14.5703125" style="6" bestFit="1" customWidth="1"/>
    <col min="7944" max="8187" width="9.140625" style="6"/>
    <col min="8188" max="8188" width="5.140625" style="6" customWidth="1"/>
    <col min="8189" max="8189" width="3.42578125" style="6" customWidth="1"/>
    <col min="8190" max="8190" width="38.5703125" style="6" bestFit="1" customWidth="1"/>
    <col min="8191" max="8191" width="1.85546875" style="6" customWidth="1"/>
    <col min="8192" max="8192" width="2.42578125" style="6" customWidth="1"/>
    <col min="8193" max="8193" width="13.5703125" style="6" bestFit="1" customWidth="1"/>
    <col min="8194" max="8194" width="2.140625" style="6" bestFit="1" customWidth="1"/>
    <col min="8195" max="8195" width="14.5703125" style="6" bestFit="1" customWidth="1"/>
    <col min="8196" max="8196" width="2.5703125" style="6" customWidth="1"/>
    <col min="8197" max="8197" width="3.28515625" style="6" bestFit="1" customWidth="1"/>
    <col min="8198" max="8198" width="16" style="6" bestFit="1" customWidth="1"/>
    <col min="8199" max="8199" width="14.5703125" style="6" bestFit="1" customWidth="1"/>
    <col min="8200" max="8443" width="9.140625" style="6"/>
    <col min="8444" max="8444" width="5.140625" style="6" customWidth="1"/>
    <col min="8445" max="8445" width="3.42578125" style="6" customWidth="1"/>
    <col min="8446" max="8446" width="38.5703125" style="6" bestFit="1" customWidth="1"/>
    <col min="8447" max="8447" width="1.85546875" style="6" customWidth="1"/>
    <col min="8448" max="8448" width="2.42578125" style="6" customWidth="1"/>
    <col min="8449" max="8449" width="13.5703125" style="6" bestFit="1" customWidth="1"/>
    <col min="8450" max="8450" width="2.140625" style="6" bestFit="1" customWidth="1"/>
    <col min="8451" max="8451" width="14.5703125" style="6" bestFit="1" customWidth="1"/>
    <col min="8452" max="8452" width="2.5703125" style="6" customWidth="1"/>
    <col min="8453" max="8453" width="3.28515625" style="6" bestFit="1" customWidth="1"/>
    <col min="8454" max="8454" width="16" style="6" bestFit="1" customWidth="1"/>
    <col min="8455" max="8455" width="14.5703125" style="6" bestFit="1" customWidth="1"/>
    <col min="8456" max="8699" width="9.140625" style="6"/>
    <col min="8700" max="8700" width="5.140625" style="6" customWidth="1"/>
    <col min="8701" max="8701" width="3.42578125" style="6" customWidth="1"/>
    <col min="8702" max="8702" width="38.5703125" style="6" bestFit="1" customWidth="1"/>
    <col min="8703" max="8703" width="1.85546875" style="6" customWidth="1"/>
    <col min="8704" max="8704" width="2.42578125" style="6" customWidth="1"/>
    <col min="8705" max="8705" width="13.5703125" style="6" bestFit="1" customWidth="1"/>
    <col min="8706" max="8706" width="2.140625" style="6" bestFit="1" customWidth="1"/>
    <col min="8707" max="8707" width="14.5703125" style="6" bestFit="1" customWidth="1"/>
    <col min="8708" max="8708" width="2.5703125" style="6" customWidth="1"/>
    <col min="8709" max="8709" width="3.28515625" style="6" bestFit="1" customWidth="1"/>
    <col min="8710" max="8710" width="16" style="6" bestFit="1" customWidth="1"/>
    <col min="8711" max="8711" width="14.5703125" style="6" bestFit="1" customWidth="1"/>
    <col min="8712" max="8955" width="9.140625" style="6"/>
    <col min="8956" max="8956" width="5.140625" style="6" customWidth="1"/>
    <col min="8957" max="8957" width="3.42578125" style="6" customWidth="1"/>
    <col min="8958" max="8958" width="38.5703125" style="6" bestFit="1" customWidth="1"/>
    <col min="8959" max="8959" width="1.85546875" style="6" customWidth="1"/>
    <col min="8960" max="8960" width="2.42578125" style="6" customWidth="1"/>
    <col min="8961" max="8961" width="13.5703125" style="6" bestFit="1" customWidth="1"/>
    <col min="8962" max="8962" width="2.140625" style="6" bestFit="1" customWidth="1"/>
    <col min="8963" max="8963" width="14.5703125" style="6" bestFit="1" customWidth="1"/>
    <col min="8964" max="8964" width="2.5703125" style="6" customWidth="1"/>
    <col min="8965" max="8965" width="3.28515625" style="6" bestFit="1" customWidth="1"/>
    <col min="8966" max="8966" width="16" style="6" bestFit="1" customWidth="1"/>
    <col min="8967" max="8967" width="14.5703125" style="6" bestFit="1" customWidth="1"/>
    <col min="8968" max="9211" width="9.140625" style="6"/>
    <col min="9212" max="9212" width="5.140625" style="6" customWidth="1"/>
    <col min="9213" max="9213" width="3.42578125" style="6" customWidth="1"/>
    <col min="9214" max="9214" width="38.5703125" style="6" bestFit="1" customWidth="1"/>
    <col min="9215" max="9215" width="1.85546875" style="6" customWidth="1"/>
    <col min="9216" max="9216" width="2.42578125" style="6" customWidth="1"/>
    <col min="9217" max="9217" width="13.5703125" style="6" bestFit="1" customWidth="1"/>
    <col min="9218" max="9218" width="2.140625" style="6" bestFit="1" customWidth="1"/>
    <col min="9219" max="9219" width="14.5703125" style="6" bestFit="1" customWidth="1"/>
    <col min="9220" max="9220" width="2.5703125" style="6" customWidth="1"/>
    <col min="9221" max="9221" width="3.28515625" style="6" bestFit="1" customWidth="1"/>
    <col min="9222" max="9222" width="16" style="6" bestFit="1" customWidth="1"/>
    <col min="9223" max="9223" width="14.5703125" style="6" bestFit="1" customWidth="1"/>
    <col min="9224" max="9467" width="9.140625" style="6"/>
    <col min="9468" max="9468" width="5.140625" style="6" customWidth="1"/>
    <col min="9469" max="9469" width="3.42578125" style="6" customWidth="1"/>
    <col min="9470" max="9470" width="38.5703125" style="6" bestFit="1" customWidth="1"/>
    <col min="9471" max="9471" width="1.85546875" style="6" customWidth="1"/>
    <col min="9472" max="9472" width="2.42578125" style="6" customWidth="1"/>
    <col min="9473" max="9473" width="13.5703125" style="6" bestFit="1" customWidth="1"/>
    <col min="9474" max="9474" width="2.140625" style="6" bestFit="1" customWidth="1"/>
    <col min="9475" max="9475" width="14.5703125" style="6" bestFit="1" customWidth="1"/>
    <col min="9476" max="9476" width="2.5703125" style="6" customWidth="1"/>
    <col min="9477" max="9477" width="3.28515625" style="6" bestFit="1" customWidth="1"/>
    <col min="9478" max="9478" width="16" style="6" bestFit="1" customWidth="1"/>
    <col min="9479" max="9479" width="14.5703125" style="6" bestFit="1" customWidth="1"/>
    <col min="9480" max="9723" width="9.140625" style="6"/>
    <col min="9724" max="9724" width="5.140625" style="6" customWidth="1"/>
    <col min="9725" max="9725" width="3.42578125" style="6" customWidth="1"/>
    <col min="9726" max="9726" width="38.5703125" style="6" bestFit="1" customWidth="1"/>
    <col min="9727" max="9727" width="1.85546875" style="6" customWidth="1"/>
    <col min="9728" max="9728" width="2.42578125" style="6" customWidth="1"/>
    <col min="9729" max="9729" width="13.5703125" style="6" bestFit="1" customWidth="1"/>
    <col min="9730" max="9730" width="2.140625" style="6" bestFit="1" customWidth="1"/>
    <col min="9731" max="9731" width="14.5703125" style="6" bestFit="1" customWidth="1"/>
    <col min="9732" max="9732" width="2.5703125" style="6" customWidth="1"/>
    <col min="9733" max="9733" width="3.28515625" style="6" bestFit="1" customWidth="1"/>
    <col min="9734" max="9734" width="16" style="6" bestFit="1" customWidth="1"/>
    <col min="9735" max="9735" width="14.5703125" style="6" bestFit="1" customWidth="1"/>
    <col min="9736" max="9979" width="9.140625" style="6"/>
    <col min="9980" max="9980" width="5.140625" style="6" customWidth="1"/>
    <col min="9981" max="9981" width="3.42578125" style="6" customWidth="1"/>
    <col min="9982" max="9982" width="38.5703125" style="6" bestFit="1" customWidth="1"/>
    <col min="9983" max="9983" width="1.85546875" style="6" customWidth="1"/>
    <col min="9984" max="9984" width="2.42578125" style="6" customWidth="1"/>
    <col min="9985" max="9985" width="13.5703125" style="6" bestFit="1" customWidth="1"/>
    <col min="9986" max="9986" width="2.140625" style="6" bestFit="1" customWidth="1"/>
    <col min="9987" max="9987" width="14.5703125" style="6" bestFit="1" customWidth="1"/>
    <col min="9988" max="9988" width="2.5703125" style="6" customWidth="1"/>
    <col min="9989" max="9989" width="3.28515625" style="6" bestFit="1" customWidth="1"/>
    <col min="9990" max="9990" width="16" style="6" bestFit="1" customWidth="1"/>
    <col min="9991" max="9991" width="14.5703125" style="6" bestFit="1" customWidth="1"/>
    <col min="9992" max="10235" width="9.140625" style="6"/>
    <col min="10236" max="10236" width="5.140625" style="6" customWidth="1"/>
    <col min="10237" max="10237" width="3.42578125" style="6" customWidth="1"/>
    <col min="10238" max="10238" width="38.5703125" style="6" bestFit="1" customWidth="1"/>
    <col min="10239" max="10239" width="1.85546875" style="6" customWidth="1"/>
    <col min="10240" max="10240" width="2.42578125" style="6" customWidth="1"/>
    <col min="10241" max="10241" width="13.5703125" style="6" bestFit="1" customWidth="1"/>
    <col min="10242" max="10242" width="2.140625" style="6" bestFit="1" customWidth="1"/>
    <col min="10243" max="10243" width="14.5703125" style="6" bestFit="1" customWidth="1"/>
    <col min="10244" max="10244" width="2.5703125" style="6" customWidth="1"/>
    <col min="10245" max="10245" width="3.28515625" style="6" bestFit="1" customWidth="1"/>
    <col min="10246" max="10246" width="16" style="6" bestFit="1" customWidth="1"/>
    <col min="10247" max="10247" width="14.5703125" style="6" bestFit="1" customWidth="1"/>
    <col min="10248" max="10491" width="9.140625" style="6"/>
    <col min="10492" max="10492" width="5.140625" style="6" customWidth="1"/>
    <col min="10493" max="10493" width="3.42578125" style="6" customWidth="1"/>
    <col min="10494" max="10494" width="38.5703125" style="6" bestFit="1" customWidth="1"/>
    <col min="10495" max="10495" width="1.85546875" style="6" customWidth="1"/>
    <col min="10496" max="10496" width="2.42578125" style="6" customWidth="1"/>
    <col min="10497" max="10497" width="13.5703125" style="6" bestFit="1" customWidth="1"/>
    <col min="10498" max="10498" width="2.140625" style="6" bestFit="1" customWidth="1"/>
    <col min="10499" max="10499" width="14.5703125" style="6" bestFit="1" customWidth="1"/>
    <col min="10500" max="10500" width="2.5703125" style="6" customWidth="1"/>
    <col min="10501" max="10501" width="3.28515625" style="6" bestFit="1" customWidth="1"/>
    <col min="10502" max="10502" width="16" style="6" bestFit="1" customWidth="1"/>
    <col min="10503" max="10503" width="14.5703125" style="6" bestFit="1" customWidth="1"/>
    <col min="10504" max="10747" width="9.140625" style="6"/>
    <col min="10748" max="10748" width="5.140625" style="6" customWidth="1"/>
    <col min="10749" max="10749" width="3.42578125" style="6" customWidth="1"/>
    <col min="10750" max="10750" width="38.5703125" style="6" bestFit="1" customWidth="1"/>
    <col min="10751" max="10751" width="1.85546875" style="6" customWidth="1"/>
    <col min="10752" max="10752" width="2.42578125" style="6" customWidth="1"/>
    <col min="10753" max="10753" width="13.5703125" style="6" bestFit="1" customWidth="1"/>
    <col min="10754" max="10754" width="2.140625" style="6" bestFit="1" customWidth="1"/>
    <col min="10755" max="10755" width="14.5703125" style="6" bestFit="1" customWidth="1"/>
    <col min="10756" max="10756" width="2.5703125" style="6" customWidth="1"/>
    <col min="10757" max="10757" width="3.28515625" style="6" bestFit="1" customWidth="1"/>
    <col min="10758" max="10758" width="16" style="6" bestFit="1" customWidth="1"/>
    <col min="10759" max="10759" width="14.5703125" style="6" bestFit="1" customWidth="1"/>
    <col min="10760" max="11003" width="9.140625" style="6"/>
    <col min="11004" max="11004" width="5.140625" style="6" customWidth="1"/>
    <col min="11005" max="11005" width="3.42578125" style="6" customWidth="1"/>
    <col min="11006" max="11006" width="38.5703125" style="6" bestFit="1" customWidth="1"/>
    <col min="11007" max="11007" width="1.85546875" style="6" customWidth="1"/>
    <col min="11008" max="11008" width="2.42578125" style="6" customWidth="1"/>
    <col min="11009" max="11009" width="13.5703125" style="6" bestFit="1" customWidth="1"/>
    <col min="11010" max="11010" width="2.140625" style="6" bestFit="1" customWidth="1"/>
    <col min="11011" max="11011" width="14.5703125" style="6" bestFit="1" customWidth="1"/>
    <col min="11012" max="11012" width="2.5703125" style="6" customWidth="1"/>
    <col min="11013" max="11013" width="3.28515625" style="6" bestFit="1" customWidth="1"/>
    <col min="11014" max="11014" width="16" style="6" bestFit="1" customWidth="1"/>
    <col min="11015" max="11015" width="14.5703125" style="6" bestFit="1" customWidth="1"/>
    <col min="11016" max="11259" width="9.140625" style="6"/>
    <col min="11260" max="11260" width="5.140625" style="6" customWidth="1"/>
    <col min="11261" max="11261" width="3.42578125" style="6" customWidth="1"/>
    <col min="11262" max="11262" width="38.5703125" style="6" bestFit="1" customWidth="1"/>
    <col min="11263" max="11263" width="1.85546875" style="6" customWidth="1"/>
    <col min="11264" max="11264" width="2.42578125" style="6" customWidth="1"/>
    <col min="11265" max="11265" width="13.5703125" style="6" bestFit="1" customWidth="1"/>
    <col min="11266" max="11266" width="2.140625" style="6" bestFit="1" customWidth="1"/>
    <col min="11267" max="11267" width="14.5703125" style="6" bestFit="1" customWidth="1"/>
    <col min="11268" max="11268" width="2.5703125" style="6" customWidth="1"/>
    <col min="11269" max="11269" width="3.28515625" style="6" bestFit="1" customWidth="1"/>
    <col min="11270" max="11270" width="16" style="6" bestFit="1" customWidth="1"/>
    <col min="11271" max="11271" width="14.5703125" style="6" bestFit="1" customWidth="1"/>
    <col min="11272" max="11515" width="9.140625" style="6"/>
    <col min="11516" max="11516" width="5.140625" style="6" customWidth="1"/>
    <col min="11517" max="11517" width="3.42578125" style="6" customWidth="1"/>
    <col min="11518" max="11518" width="38.5703125" style="6" bestFit="1" customWidth="1"/>
    <col min="11519" max="11519" width="1.85546875" style="6" customWidth="1"/>
    <col min="11520" max="11520" width="2.42578125" style="6" customWidth="1"/>
    <col min="11521" max="11521" width="13.5703125" style="6" bestFit="1" customWidth="1"/>
    <col min="11522" max="11522" width="2.140625" style="6" bestFit="1" customWidth="1"/>
    <col min="11523" max="11523" width="14.5703125" style="6" bestFit="1" customWidth="1"/>
    <col min="11524" max="11524" width="2.5703125" style="6" customWidth="1"/>
    <col min="11525" max="11525" width="3.28515625" style="6" bestFit="1" customWidth="1"/>
    <col min="11526" max="11526" width="16" style="6" bestFit="1" customWidth="1"/>
    <col min="11527" max="11527" width="14.5703125" style="6" bestFit="1" customWidth="1"/>
    <col min="11528" max="11771" width="9.140625" style="6"/>
    <col min="11772" max="11772" width="5.140625" style="6" customWidth="1"/>
    <col min="11773" max="11773" width="3.42578125" style="6" customWidth="1"/>
    <col min="11774" max="11774" width="38.5703125" style="6" bestFit="1" customWidth="1"/>
    <col min="11775" max="11775" width="1.85546875" style="6" customWidth="1"/>
    <col min="11776" max="11776" width="2.42578125" style="6" customWidth="1"/>
    <col min="11777" max="11777" width="13.5703125" style="6" bestFit="1" customWidth="1"/>
    <col min="11778" max="11778" width="2.140625" style="6" bestFit="1" customWidth="1"/>
    <col min="11779" max="11779" width="14.5703125" style="6" bestFit="1" customWidth="1"/>
    <col min="11780" max="11780" width="2.5703125" style="6" customWidth="1"/>
    <col min="11781" max="11781" width="3.28515625" style="6" bestFit="1" customWidth="1"/>
    <col min="11782" max="11782" width="16" style="6" bestFit="1" customWidth="1"/>
    <col min="11783" max="11783" width="14.5703125" style="6" bestFit="1" customWidth="1"/>
    <col min="11784" max="12027" width="9.140625" style="6"/>
    <col min="12028" max="12028" width="5.140625" style="6" customWidth="1"/>
    <col min="12029" max="12029" width="3.42578125" style="6" customWidth="1"/>
    <col min="12030" max="12030" width="38.5703125" style="6" bestFit="1" customWidth="1"/>
    <col min="12031" max="12031" width="1.85546875" style="6" customWidth="1"/>
    <col min="12032" max="12032" width="2.42578125" style="6" customWidth="1"/>
    <col min="12033" max="12033" width="13.5703125" style="6" bestFit="1" customWidth="1"/>
    <col min="12034" max="12034" width="2.140625" style="6" bestFit="1" customWidth="1"/>
    <col min="12035" max="12035" width="14.5703125" style="6" bestFit="1" customWidth="1"/>
    <col min="12036" max="12036" width="2.5703125" style="6" customWidth="1"/>
    <col min="12037" max="12037" width="3.28515625" style="6" bestFit="1" customWidth="1"/>
    <col min="12038" max="12038" width="16" style="6" bestFit="1" customWidth="1"/>
    <col min="12039" max="12039" width="14.5703125" style="6" bestFit="1" customWidth="1"/>
    <col min="12040" max="12283" width="9.140625" style="6"/>
    <col min="12284" max="12284" width="5.140625" style="6" customWidth="1"/>
    <col min="12285" max="12285" width="3.42578125" style="6" customWidth="1"/>
    <col min="12286" max="12286" width="38.5703125" style="6" bestFit="1" customWidth="1"/>
    <col min="12287" max="12287" width="1.85546875" style="6" customWidth="1"/>
    <col min="12288" max="12288" width="2.42578125" style="6" customWidth="1"/>
    <col min="12289" max="12289" width="13.5703125" style="6" bestFit="1" customWidth="1"/>
    <col min="12290" max="12290" width="2.140625" style="6" bestFit="1" customWidth="1"/>
    <col min="12291" max="12291" width="14.5703125" style="6" bestFit="1" customWidth="1"/>
    <col min="12292" max="12292" width="2.5703125" style="6" customWidth="1"/>
    <col min="12293" max="12293" width="3.28515625" style="6" bestFit="1" customWidth="1"/>
    <col min="12294" max="12294" width="16" style="6" bestFit="1" customWidth="1"/>
    <col min="12295" max="12295" width="14.5703125" style="6" bestFit="1" customWidth="1"/>
    <col min="12296" max="12539" width="9.140625" style="6"/>
    <col min="12540" max="12540" width="5.140625" style="6" customWidth="1"/>
    <col min="12541" max="12541" width="3.42578125" style="6" customWidth="1"/>
    <col min="12542" max="12542" width="38.5703125" style="6" bestFit="1" customWidth="1"/>
    <col min="12543" max="12543" width="1.85546875" style="6" customWidth="1"/>
    <col min="12544" max="12544" width="2.42578125" style="6" customWidth="1"/>
    <col min="12545" max="12545" width="13.5703125" style="6" bestFit="1" customWidth="1"/>
    <col min="12546" max="12546" width="2.140625" style="6" bestFit="1" customWidth="1"/>
    <col min="12547" max="12547" width="14.5703125" style="6" bestFit="1" customWidth="1"/>
    <col min="12548" max="12548" width="2.5703125" style="6" customWidth="1"/>
    <col min="12549" max="12549" width="3.28515625" style="6" bestFit="1" customWidth="1"/>
    <col min="12550" max="12550" width="16" style="6" bestFit="1" customWidth="1"/>
    <col min="12551" max="12551" width="14.5703125" style="6" bestFit="1" customWidth="1"/>
    <col min="12552" max="12795" width="9.140625" style="6"/>
    <col min="12796" max="12796" width="5.140625" style="6" customWidth="1"/>
    <col min="12797" max="12797" width="3.42578125" style="6" customWidth="1"/>
    <col min="12798" max="12798" width="38.5703125" style="6" bestFit="1" customWidth="1"/>
    <col min="12799" max="12799" width="1.85546875" style="6" customWidth="1"/>
    <col min="12800" max="12800" width="2.42578125" style="6" customWidth="1"/>
    <col min="12801" max="12801" width="13.5703125" style="6" bestFit="1" customWidth="1"/>
    <col min="12802" max="12802" width="2.140625" style="6" bestFit="1" customWidth="1"/>
    <col min="12803" max="12803" width="14.5703125" style="6" bestFit="1" customWidth="1"/>
    <col min="12804" max="12804" width="2.5703125" style="6" customWidth="1"/>
    <col min="12805" max="12805" width="3.28515625" style="6" bestFit="1" customWidth="1"/>
    <col min="12806" max="12806" width="16" style="6" bestFit="1" customWidth="1"/>
    <col min="12807" max="12807" width="14.5703125" style="6" bestFit="1" customWidth="1"/>
    <col min="12808" max="13051" width="9.140625" style="6"/>
    <col min="13052" max="13052" width="5.140625" style="6" customWidth="1"/>
    <col min="13053" max="13053" width="3.42578125" style="6" customWidth="1"/>
    <col min="13054" max="13054" width="38.5703125" style="6" bestFit="1" customWidth="1"/>
    <col min="13055" max="13055" width="1.85546875" style="6" customWidth="1"/>
    <col min="13056" max="13056" width="2.42578125" style="6" customWidth="1"/>
    <col min="13057" max="13057" width="13.5703125" style="6" bestFit="1" customWidth="1"/>
    <col min="13058" max="13058" width="2.140625" style="6" bestFit="1" customWidth="1"/>
    <col min="13059" max="13059" width="14.5703125" style="6" bestFit="1" customWidth="1"/>
    <col min="13060" max="13060" width="2.5703125" style="6" customWidth="1"/>
    <col min="13061" max="13061" width="3.28515625" style="6" bestFit="1" customWidth="1"/>
    <col min="13062" max="13062" width="16" style="6" bestFit="1" customWidth="1"/>
    <col min="13063" max="13063" width="14.5703125" style="6" bestFit="1" customWidth="1"/>
    <col min="13064" max="13307" width="9.140625" style="6"/>
    <col min="13308" max="13308" width="5.140625" style="6" customWidth="1"/>
    <col min="13309" max="13309" width="3.42578125" style="6" customWidth="1"/>
    <col min="13310" max="13310" width="38.5703125" style="6" bestFit="1" customWidth="1"/>
    <col min="13311" max="13311" width="1.85546875" style="6" customWidth="1"/>
    <col min="13312" max="13312" width="2.42578125" style="6" customWidth="1"/>
    <col min="13313" max="13313" width="13.5703125" style="6" bestFit="1" customWidth="1"/>
    <col min="13314" max="13314" width="2.140625" style="6" bestFit="1" customWidth="1"/>
    <col min="13315" max="13315" width="14.5703125" style="6" bestFit="1" customWidth="1"/>
    <col min="13316" max="13316" width="2.5703125" style="6" customWidth="1"/>
    <col min="13317" max="13317" width="3.28515625" style="6" bestFit="1" customWidth="1"/>
    <col min="13318" max="13318" width="16" style="6" bestFit="1" customWidth="1"/>
    <col min="13319" max="13319" width="14.5703125" style="6" bestFit="1" customWidth="1"/>
    <col min="13320" max="13563" width="9.140625" style="6"/>
    <col min="13564" max="13564" width="5.140625" style="6" customWidth="1"/>
    <col min="13565" max="13565" width="3.42578125" style="6" customWidth="1"/>
    <col min="13566" max="13566" width="38.5703125" style="6" bestFit="1" customWidth="1"/>
    <col min="13567" max="13567" width="1.85546875" style="6" customWidth="1"/>
    <col min="13568" max="13568" width="2.42578125" style="6" customWidth="1"/>
    <col min="13569" max="13569" width="13.5703125" style="6" bestFit="1" customWidth="1"/>
    <col min="13570" max="13570" width="2.140625" style="6" bestFit="1" customWidth="1"/>
    <col min="13571" max="13571" width="14.5703125" style="6" bestFit="1" customWidth="1"/>
    <col min="13572" max="13572" width="2.5703125" style="6" customWidth="1"/>
    <col min="13573" max="13573" width="3.28515625" style="6" bestFit="1" customWidth="1"/>
    <col min="13574" max="13574" width="16" style="6" bestFit="1" customWidth="1"/>
    <col min="13575" max="13575" width="14.5703125" style="6" bestFit="1" customWidth="1"/>
    <col min="13576" max="13819" width="9.140625" style="6"/>
    <col min="13820" max="13820" width="5.140625" style="6" customWidth="1"/>
    <col min="13821" max="13821" width="3.42578125" style="6" customWidth="1"/>
    <col min="13822" max="13822" width="38.5703125" style="6" bestFit="1" customWidth="1"/>
    <col min="13823" max="13823" width="1.85546875" style="6" customWidth="1"/>
    <col min="13824" max="13824" width="2.42578125" style="6" customWidth="1"/>
    <col min="13825" max="13825" width="13.5703125" style="6" bestFit="1" customWidth="1"/>
    <col min="13826" max="13826" width="2.140625" style="6" bestFit="1" customWidth="1"/>
    <col min="13827" max="13827" width="14.5703125" style="6" bestFit="1" customWidth="1"/>
    <col min="13828" max="13828" width="2.5703125" style="6" customWidth="1"/>
    <col min="13829" max="13829" width="3.28515625" style="6" bestFit="1" customWidth="1"/>
    <col min="13830" max="13830" width="16" style="6" bestFit="1" customWidth="1"/>
    <col min="13831" max="13831" width="14.5703125" style="6" bestFit="1" customWidth="1"/>
    <col min="13832" max="14075" width="9.140625" style="6"/>
    <col min="14076" max="14076" width="5.140625" style="6" customWidth="1"/>
    <col min="14077" max="14077" width="3.42578125" style="6" customWidth="1"/>
    <col min="14078" max="14078" width="38.5703125" style="6" bestFit="1" customWidth="1"/>
    <col min="14079" max="14079" width="1.85546875" style="6" customWidth="1"/>
    <col min="14080" max="14080" width="2.42578125" style="6" customWidth="1"/>
    <col min="14081" max="14081" width="13.5703125" style="6" bestFit="1" customWidth="1"/>
    <col min="14082" max="14082" width="2.140625" style="6" bestFit="1" customWidth="1"/>
    <col min="14083" max="14083" width="14.5703125" style="6" bestFit="1" customWidth="1"/>
    <col min="14084" max="14084" width="2.5703125" style="6" customWidth="1"/>
    <col min="14085" max="14085" width="3.28515625" style="6" bestFit="1" customWidth="1"/>
    <col min="14086" max="14086" width="16" style="6" bestFit="1" customWidth="1"/>
    <col min="14087" max="14087" width="14.5703125" style="6" bestFit="1" customWidth="1"/>
    <col min="14088" max="14331" width="9.140625" style="6"/>
    <col min="14332" max="14332" width="5.140625" style="6" customWidth="1"/>
    <col min="14333" max="14333" width="3.42578125" style="6" customWidth="1"/>
    <col min="14334" max="14334" width="38.5703125" style="6" bestFit="1" customWidth="1"/>
    <col min="14335" max="14335" width="1.85546875" style="6" customWidth="1"/>
    <col min="14336" max="14336" width="2.42578125" style="6" customWidth="1"/>
    <col min="14337" max="14337" width="13.5703125" style="6" bestFit="1" customWidth="1"/>
    <col min="14338" max="14338" width="2.140625" style="6" bestFit="1" customWidth="1"/>
    <col min="14339" max="14339" width="14.5703125" style="6" bestFit="1" customWidth="1"/>
    <col min="14340" max="14340" width="2.5703125" style="6" customWidth="1"/>
    <col min="14341" max="14341" width="3.28515625" style="6" bestFit="1" customWidth="1"/>
    <col min="14342" max="14342" width="16" style="6" bestFit="1" customWidth="1"/>
    <col min="14343" max="14343" width="14.5703125" style="6" bestFit="1" customWidth="1"/>
    <col min="14344" max="14587" width="9.140625" style="6"/>
    <col min="14588" max="14588" width="5.140625" style="6" customWidth="1"/>
    <col min="14589" max="14589" width="3.42578125" style="6" customWidth="1"/>
    <col min="14590" max="14590" width="38.5703125" style="6" bestFit="1" customWidth="1"/>
    <col min="14591" max="14591" width="1.85546875" style="6" customWidth="1"/>
    <col min="14592" max="14592" width="2.42578125" style="6" customWidth="1"/>
    <col min="14593" max="14593" width="13.5703125" style="6" bestFit="1" customWidth="1"/>
    <col min="14594" max="14594" width="2.140625" style="6" bestFit="1" customWidth="1"/>
    <col min="14595" max="14595" width="14.5703125" style="6" bestFit="1" customWidth="1"/>
    <col min="14596" max="14596" width="2.5703125" style="6" customWidth="1"/>
    <col min="14597" max="14597" width="3.28515625" style="6" bestFit="1" customWidth="1"/>
    <col min="14598" max="14598" width="16" style="6" bestFit="1" customWidth="1"/>
    <col min="14599" max="14599" width="14.5703125" style="6" bestFit="1" customWidth="1"/>
    <col min="14600" max="14843" width="9.140625" style="6"/>
    <col min="14844" max="14844" width="5.140625" style="6" customWidth="1"/>
    <col min="14845" max="14845" width="3.42578125" style="6" customWidth="1"/>
    <col min="14846" max="14846" width="38.5703125" style="6" bestFit="1" customWidth="1"/>
    <col min="14847" max="14847" width="1.85546875" style="6" customWidth="1"/>
    <col min="14848" max="14848" width="2.42578125" style="6" customWidth="1"/>
    <col min="14849" max="14849" width="13.5703125" style="6" bestFit="1" customWidth="1"/>
    <col min="14850" max="14850" width="2.140625" style="6" bestFit="1" customWidth="1"/>
    <col min="14851" max="14851" width="14.5703125" style="6" bestFit="1" customWidth="1"/>
    <col min="14852" max="14852" width="2.5703125" style="6" customWidth="1"/>
    <col min="14853" max="14853" width="3.28515625" style="6" bestFit="1" customWidth="1"/>
    <col min="14854" max="14854" width="16" style="6" bestFit="1" customWidth="1"/>
    <col min="14855" max="14855" width="14.5703125" style="6" bestFit="1" customWidth="1"/>
    <col min="14856" max="15099" width="9.140625" style="6"/>
    <col min="15100" max="15100" width="5.140625" style="6" customWidth="1"/>
    <col min="15101" max="15101" width="3.42578125" style="6" customWidth="1"/>
    <col min="15102" max="15102" width="38.5703125" style="6" bestFit="1" customWidth="1"/>
    <col min="15103" max="15103" width="1.85546875" style="6" customWidth="1"/>
    <col min="15104" max="15104" width="2.42578125" style="6" customWidth="1"/>
    <col min="15105" max="15105" width="13.5703125" style="6" bestFit="1" customWidth="1"/>
    <col min="15106" max="15106" width="2.140625" style="6" bestFit="1" customWidth="1"/>
    <col min="15107" max="15107" width="14.5703125" style="6" bestFit="1" customWidth="1"/>
    <col min="15108" max="15108" width="2.5703125" style="6" customWidth="1"/>
    <col min="15109" max="15109" width="3.28515625" style="6" bestFit="1" customWidth="1"/>
    <col min="15110" max="15110" width="16" style="6" bestFit="1" customWidth="1"/>
    <col min="15111" max="15111" width="14.5703125" style="6" bestFit="1" customWidth="1"/>
    <col min="15112" max="15355" width="9.140625" style="6"/>
    <col min="15356" max="15356" width="5.140625" style="6" customWidth="1"/>
    <col min="15357" max="15357" width="3.42578125" style="6" customWidth="1"/>
    <col min="15358" max="15358" width="38.5703125" style="6" bestFit="1" customWidth="1"/>
    <col min="15359" max="15359" width="1.85546875" style="6" customWidth="1"/>
    <col min="15360" max="15360" width="2.42578125" style="6" customWidth="1"/>
    <col min="15361" max="15361" width="13.5703125" style="6" bestFit="1" customWidth="1"/>
    <col min="15362" max="15362" width="2.140625" style="6" bestFit="1" customWidth="1"/>
    <col min="15363" max="15363" width="14.5703125" style="6" bestFit="1" customWidth="1"/>
    <col min="15364" max="15364" width="2.5703125" style="6" customWidth="1"/>
    <col min="15365" max="15365" width="3.28515625" style="6" bestFit="1" customWidth="1"/>
    <col min="15366" max="15366" width="16" style="6" bestFit="1" customWidth="1"/>
    <col min="15367" max="15367" width="14.5703125" style="6" bestFit="1" customWidth="1"/>
    <col min="15368" max="15611" width="9.140625" style="6"/>
    <col min="15612" max="15612" width="5.140625" style="6" customWidth="1"/>
    <col min="15613" max="15613" width="3.42578125" style="6" customWidth="1"/>
    <col min="15614" max="15614" width="38.5703125" style="6" bestFit="1" customWidth="1"/>
    <col min="15615" max="15615" width="1.85546875" style="6" customWidth="1"/>
    <col min="15616" max="15616" width="2.42578125" style="6" customWidth="1"/>
    <col min="15617" max="15617" width="13.5703125" style="6" bestFit="1" customWidth="1"/>
    <col min="15618" max="15618" width="2.140625" style="6" bestFit="1" customWidth="1"/>
    <col min="15619" max="15619" width="14.5703125" style="6" bestFit="1" customWidth="1"/>
    <col min="15620" max="15620" width="2.5703125" style="6" customWidth="1"/>
    <col min="15621" max="15621" width="3.28515625" style="6" bestFit="1" customWidth="1"/>
    <col min="15622" max="15622" width="16" style="6" bestFit="1" customWidth="1"/>
    <col min="15623" max="15623" width="14.5703125" style="6" bestFit="1" customWidth="1"/>
    <col min="15624" max="15867" width="9.140625" style="6"/>
    <col min="15868" max="15868" width="5.140625" style="6" customWidth="1"/>
    <col min="15869" max="15869" width="3.42578125" style="6" customWidth="1"/>
    <col min="15870" max="15870" width="38.5703125" style="6" bestFit="1" customWidth="1"/>
    <col min="15871" max="15871" width="1.85546875" style="6" customWidth="1"/>
    <col min="15872" max="15872" width="2.42578125" style="6" customWidth="1"/>
    <col min="15873" max="15873" width="13.5703125" style="6" bestFit="1" customWidth="1"/>
    <col min="15874" max="15874" width="2.140625" style="6" bestFit="1" customWidth="1"/>
    <col min="15875" max="15875" width="14.5703125" style="6" bestFit="1" customWidth="1"/>
    <col min="15876" max="15876" width="2.5703125" style="6" customWidth="1"/>
    <col min="15877" max="15877" width="3.28515625" style="6" bestFit="1" customWidth="1"/>
    <col min="15878" max="15878" width="16" style="6" bestFit="1" customWidth="1"/>
    <col min="15879" max="15879" width="14.5703125" style="6" bestFit="1" customWidth="1"/>
    <col min="15880" max="16123" width="9.140625" style="6"/>
    <col min="16124" max="16124" width="5.140625" style="6" customWidth="1"/>
    <col min="16125" max="16125" width="3.42578125" style="6" customWidth="1"/>
    <col min="16126" max="16126" width="38.5703125" style="6" bestFit="1" customWidth="1"/>
    <col min="16127" max="16127" width="1.85546875" style="6" customWidth="1"/>
    <col min="16128" max="16128" width="2.42578125" style="6" customWidth="1"/>
    <col min="16129" max="16129" width="13.5703125" style="6" bestFit="1" customWidth="1"/>
    <col min="16130" max="16130" width="2.140625" style="6" bestFit="1" customWidth="1"/>
    <col min="16131" max="16131" width="14.5703125" style="6" bestFit="1" customWidth="1"/>
    <col min="16132" max="16132" width="2.5703125" style="6" customWidth="1"/>
    <col min="16133" max="16133" width="3.28515625" style="6" bestFit="1" customWidth="1"/>
    <col min="16134" max="16134" width="16" style="6" bestFit="1" customWidth="1"/>
    <col min="16135" max="16135" width="14.5703125" style="6" bestFit="1" customWidth="1"/>
    <col min="16136" max="16384" width="9.140625" style="6"/>
  </cols>
  <sheetData>
    <row r="1" spans="1:21" s="5" customFormat="1" ht="16.5" x14ac:dyDescent="0.3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73"/>
      <c r="O1" s="17"/>
      <c r="U1" s="17"/>
    </row>
    <row r="2" spans="1:21" s="5" customFormat="1" ht="16.5" x14ac:dyDescent="0.3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73"/>
      <c r="O2" s="17"/>
      <c r="U2" s="17"/>
    </row>
    <row r="3" spans="1:21" s="5" customFormat="1" ht="16.5" x14ac:dyDescent="0.3">
      <c r="A3" s="339" t="s">
        <v>419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73"/>
      <c r="O3" s="17"/>
      <c r="U3" s="17"/>
    </row>
    <row r="4" spans="1:21" s="5" customFormat="1" ht="16.5" x14ac:dyDescent="0.3">
      <c r="A4" s="340" t="str">
        <f>'tb control'!A4:E4</f>
        <v>Fund Cluster 3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73"/>
      <c r="O4" s="17"/>
      <c r="U4" s="17"/>
    </row>
    <row r="5" spans="1:21" s="5" customFormat="1" ht="16.5" x14ac:dyDescent="0.3">
      <c r="A5" s="341" t="str">
        <f>'tb control'!A5:E5</f>
        <v>As at June 30, 2024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73"/>
      <c r="O5" s="17"/>
      <c r="U5" s="17"/>
    </row>
    <row r="6" spans="1:21" s="5" customFormat="1" ht="16.5" x14ac:dyDescent="0.3">
      <c r="A6" s="82"/>
      <c r="B6" s="82"/>
      <c r="C6" s="82"/>
      <c r="D6" s="82"/>
      <c r="E6" s="266"/>
      <c r="F6" s="82"/>
      <c r="G6" s="82"/>
      <c r="H6" s="82"/>
      <c r="I6" s="126"/>
      <c r="J6" s="82"/>
      <c r="K6" s="82"/>
      <c r="L6" s="73"/>
      <c r="M6" s="73"/>
      <c r="O6" s="17"/>
      <c r="U6" s="17"/>
    </row>
    <row r="7" spans="1:21" s="5" customFormat="1" ht="33" x14ac:dyDescent="0.3">
      <c r="A7" s="28"/>
      <c r="B7" s="28"/>
      <c r="C7" s="83"/>
      <c r="D7" s="28"/>
      <c r="E7" s="267"/>
      <c r="F7" s="28"/>
      <c r="G7" s="291" t="s">
        <v>415</v>
      </c>
      <c r="H7" s="84"/>
      <c r="I7" s="303" t="s">
        <v>429</v>
      </c>
      <c r="J7" s="244" t="s">
        <v>433</v>
      </c>
      <c r="K7" s="244" t="s">
        <v>435</v>
      </c>
      <c r="L7" s="304" t="s">
        <v>434</v>
      </c>
      <c r="M7" s="73"/>
      <c r="O7" s="17"/>
      <c r="U7" s="17"/>
    </row>
    <row r="8" spans="1:21" s="5" customFormat="1" ht="16.5" x14ac:dyDescent="0.3">
      <c r="A8" s="58" t="s">
        <v>185</v>
      </c>
      <c r="B8" s="85"/>
      <c r="C8" s="86"/>
      <c r="D8" s="85"/>
      <c r="E8" s="268"/>
      <c r="F8" s="85"/>
      <c r="G8" s="292"/>
      <c r="H8" s="85"/>
      <c r="I8" s="127"/>
      <c r="J8" s="85"/>
      <c r="K8" s="85"/>
      <c r="L8" s="73"/>
      <c r="M8" s="73"/>
      <c r="O8" s="17"/>
      <c r="U8" s="17"/>
    </row>
    <row r="9" spans="1:21" x14ac:dyDescent="0.2">
      <c r="A9" s="87"/>
      <c r="B9" s="87"/>
      <c r="C9" s="88"/>
      <c r="D9" s="87"/>
      <c r="E9" s="269"/>
      <c r="F9" s="87"/>
      <c r="G9" s="293"/>
      <c r="H9" s="87"/>
      <c r="I9" s="128"/>
      <c r="J9" s="87"/>
      <c r="K9" s="87"/>
      <c r="L9" s="81"/>
    </row>
    <row r="10" spans="1:21" ht="16.5" x14ac:dyDescent="0.3">
      <c r="A10" s="33" t="s">
        <v>186</v>
      </c>
      <c r="B10" s="33"/>
      <c r="C10" s="47"/>
      <c r="D10" s="77"/>
      <c r="E10" s="270"/>
      <c r="F10" s="77"/>
      <c r="G10" s="294"/>
      <c r="H10" s="78"/>
      <c r="I10" s="95"/>
      <c r="J10" s="79"/>
      <c r="K10" s="79"/>
      <c r="L10" s="81"/>
    </row>
    <row r="11" spans="1:21" x14ac:dyDescent="0.2">
      <c r="A11" s="74"/>
      <c r="B11" s="47" t="s">
        <v>240</v>
      </c>
      <c r="C11" s="47"/>
      <c r="D11" s="47"/>
      <c r="E11" s="270"/>
      <c r="F11" s="47"/>
      <c r="G11" s="294"/>
      <c r="H11" s="78" t="s">
        <v>184</v>
      </c>
      <c r="I11" s="121">
        <f>SUM(I13,I17,I22)</f>
        <v>0</v>
      </c>
      <c r="J11" s="121">
        <f>SUM(J13,J17,J22)</f>
        <v>0</v>
      </c>
      <c r="K11" s="121">
        <f>SUM(K13,K17,K22)</f>
        <v>0</v>
      </c>
      <c r="L11" s="121">
        <f>SUM(L13,L17,L22)</f>
        <v>0</v>
      </c>
      <c r="M11" s="81">
        <f>I11+L11</f>
        <v>0</v>
      </c>
    </row>
    <row r="12" spans="1:21" hidden="1" x14ac:dyDescent="0.2">
      <c r="A12" s="74"/>
      <c r="B12" s="47"/>
      <c r="C12" s="47"/>
      <c r="D12" s="47"/>
      <c r="E12" s="270"/>
      <c r="F12" s="47"/>
      <c r="G12" s="294"/>
      <c r="H12" s="90"/>
      <c r="I12" s="129"/>
      <c r="J12" s="89"/>
      <c r="K12" s="89"/>
      <c r="L12" s="95"/>
      <c r="M12" s="81">
        <f t="shared" ref="M12:M76" si="0">I12+L12</f>
        <v>0</v>
      </c>
    </row>
    <row r="13" spans="1:21" hidden="1" x14ac:dyDescent="0.2">
      <c r="A13" s="74"/>
      <c r="B13" s="74"/>
      <c r="C13" s="47" t="s">
        <v>264</v>
      </c>
      <c r="D13" s="47"/>
      <c r="E13" s="270"/>
      <c r="F13" s="47"/>
      <c r="G13" s="294"/>
      <c r="H13" s="90"/>
      <c r="I13" s="122">
        <f>SUM(I14:I15)</f>
        <v>0</v>
      </c>
      <c r="J13" s="89"/>
      <c r="K13" s="89"/>
      <c r="L13" s="122">
        <f>SUM(L14:L15)</f>
        <v>0</v>
      </c>
      <c r="M13" s="81">
        <f t="shared" si="0"/>
        <v>0</v>
      </c>
    </row>
    <row r="14" spans="1:21" hidden="1" x14ac:dyDescent="0.2">
      <c r="A14" s="74"/>
      <c r="B14" s="74"/>
      <c r="C14" s="47"/>
      <c r="D14" s="74" t="s">
        <v>2</v>
      </c>
      <c r="E14" s="270">
        <v>1010101000</v>
      </c>
      <c r="F14" s="74"/>
      <c r="G14" s="294"/>
      <c r="H14" s="78"/>
      <c r="I14" s="95">
        <f>VLOOKUP($E14,'tb control'!$C$10:$G$1978,5,FALSE)</f>
        <v>0</v>
      </c>
      <c r="J14" s="89"/>
      <c r="K14" s="89"/>
      <c r="L14" s="95">
        <f>VLOOKUP(E14,'[1]tb control'!$C$10:$F$266,4,FALSE)</f>
        <v>0</v>
      </c>
      <c r="M14" s="81">
        <f t="shared" si="0"/>
        <v>0</v>
      </c>
    </row>
    <row r="15" spans="1:21" hidden="1" x14ac:dyDescent="0.2">
      <c r="A15" s="74"/>
      <c r="B15" s="74"/>
      <c r="C15" s="47"/>
      <c r="D15" s="74" t="s">
        <v>3</v>
      </c>
      <c r="E15" s="270">
        <v>1010102000</v>
      </c>
      <c r="F15" s="74"/>
      <c r="G15" s="294"/>
      <c r="H15" s="90"/>
      <c r="I15" s="95">
        <f>VLOOKUP($E15,'tb control'!$C$10:$G$1978,5,FALSE)</f>
        <v>0</v>
      </c>
      <c r="J15" s="89"/>
      <c r="K15" s="89"/>
      <c r="L15" s="95">
        <f>VLOOKUP(E15,'[1]tb control'!$C$10:$F$266,4,FALSE)</f>
        <v>0</v>
      </c>
      <c r="M15" s="81">
        <f t="shared" si="0"/>
        <v>0</v>
      </c>
    </row>
    <row r="16" spans="1:21" hidden="1" x14ac:dyDescent="0.2">
      <c r="A16" s="74"/>
      <c r="B16" s="74"/>
      <c r="C16" s="47"/>
      <c r="D16" s="74"/>
      <c r="E16" s="270"/>
      <c r="F16" s="74"/>
      <c r="G16" s="294"/>
      <c r="H16" s="90"/>
      <c r="I16" s="95"/>
      <c r="J16" s="89"/>
      <c r="K16" s="89"/>
      <c r="L16" s="95"/>
      <c r="M16" s="81">
        <f t="shared" si="0"/>
        <v>0</v>
      </c>
    </row>
    <row r="17" spans="1:21" hidden="1" x14ac:dyDescent="0.2">
      <c r="A17" s="74"/>
      <c r="B17" s="74"/>
      <c r="C17" s="47" t="s">
        <v>262</v>
      </c>
      <c r="D17" s="74"/>
      <c r="E17" s="270"/>
      <c r="F17" s="74"/>
      <c r="G17" s="294"/>
      <c r="H17" s="90"/>
      <c r="I17" s="122">
        <f>SUM(I18:I20)</f>
        <v>0</v>
      </c>
      <c r="J17" s="89"/>
      <c r="K17" s="89"/>
      <c r="L17" s="122">
        <f>SUM(L18:L20)</f>
        <v>0</v>
      </c>
      <c r="M17" s="81">
        <f t="shared" si="0"/>
        <v>0</v>
      </c>
    </row>
    <row r="18" spans="1:21" hidden="1" x14ac:dyDescent="0.2">
      <c r="A18" s="74"/>
      <c r="B18" s="74"/>
      <c r="C18" s="47"/>
      <c r="D18" s="74" t="s">
        <v>197</v>
      </c>
      <c r="E18" s="270">
        <v>1010202016</v>
      </c>
      <c r="F18" s="74"/>
      <c r="G18" s="294"/>
      <c r="H18" s="90"/>
      <c r="I18" s="95">
        <f>VLOOKUP($E18,'tb control'!$C$10:$G$1978,5,FALSE)</f>
        <v>0</v>
      </c>
      <c r="J18" s="80"/>
      <c r="K18" s="80"/>
      <c r="L18" s="95">
        <f>VLOOKUP(E18,'[1]tb control'!$C$10:$F$266,4,FALSE)</f>
        <v>0</v>
      </c>
      <c r="M18" s="81">
        <f t="shared" si="0"/>
        <v>0</v>
      </c>
    </row>
    <row r="19" spans="1:21" hidden="1" x14ac:dyDescent="0.2">
      <c r="A19" s="74"/>
      <c r="B19" s="74"/>
      <c r="C19" s="47"/>
      <c r="D19" s="74" t="s">
        <v>198</v>
      </c>
      <c r="E19" s="270">
        <v>1010202024</v>
      </c>
      <c r="F19" s="74"/>
      <c r="G19" s="294"/>
      <c r="H19" s="78"/>
      <c r="I19" s="95">
        <f>VLOOKUP($E19,'tb control'!$C$10:$G$1978,5,FALSE)</f>
        <v>0</v>
      </c>
      <c r="J19" s="80"/>
      <c r="K19" s="80"/>
      <c r="L19" s="95">
        <f>VLOOKUP(E19,'[1]tb control'!$C$10:$F$266,4,FALSE)</f>
        <v>0</v>
      </c>
      <c r="M19" s="81">
        <f t="shared" si="0"/>
        <v>0</v>
      </c>
    </row>
    <row r="20" spans="1:21" hidden="1" x14ac:dyDescent="0.2">
      <c r="A20" s="74"/>
      <c r="B20" s="74"/>
      <c r="C20" s="47"/>
      <c r="D20" s="74" t="s">
        <v>199</v>
      </c>
      <c r="E20" s="270">
        <v>1010202030</v>
      </c>
      <c r="F20" s="74"/>
      <c r="G20" s="294"/>
      <c r="H20" s="90"/>
      <c r="I20" s="95">
        <f>VLOOKUP($E20,'tb control'!$C$10:$G$1978,5,FALSE)</f>
        <v>0</v>
      </c>
      <c r="J20" s="89"/>
      <c r="K20" s="89"/>
      <c r="L20" s="95">
        <f>VLOOKUP(E20,'[1]tb control'!$C$10:$F$266,4,FALSE)</f>
        <v>0</v>
      </c>
      <c r="M20" s="81">
        <f t="shared" si="0"/>
        <v>0</v>
      </c>
    </row>
    <row r="21" spans="1:21" hidden="1" x14ac:dyDescent="0.2">
      <c r="A21" s="74"/>
      <c r="B21" s="74"/>
      <c r="C21" s="47"/>
      <c r="D21" s="74"/>
      <c r="E21" s="270"/>
      <c r="F21" s="74"/>
      <c r="G21" s="294"/>
      <c r="H21" s="90"/>
      <c r="I21" s="95"/>
      <c r="J21" s="89"/>
      <c r="K21" s="89"/>
      <c r="L21" s="95"/>
      <c r="M21" s="81">
        <f t="shared" si="0"/>
        <v>0</v>
      </c>
    </row>
    <row r="22" spans="1:21" hidden="1" x14ac:dyDescent="0.2">
      <c r="A22" s="74"/>
      <c r="B22" s="74"/>
      <c r="C22" s="47" t="s">
        <v>263</v>
      </c>
      <c r="D22" s="74"/>
      <c r="E22" s="270"/>
      <c r="F22" s="74"/>
      <c r="G22" s="294"/>
      <c r="H22" s="90"/>
      <c r="I22" s="122">
        <f>SUM(I23:I28)</f>
        <v>0</v>
      </c>
      <c r="J22" s="89"/>
      <c r="K22" s="89"/>
      <c r="L22" s="122">
        <f>SUM(L23:L28)</f>
        <v>0</v>
      </c>
      <c r="M22" s="81">
        <f t="shared" si="0"/>
        <v>0</v>
      </c>
      <c r="U22" s="16">
        <v>1677901.12</v>
      </c>
    </row>
    <row r="23" spans="1:21" hidden="1" x14ac:dyDescent="0.2">
      <c r="A23" s="74"/>
      <c r="B23" s="74"/>
      <c r="C23" s="47"/>
      <c r="D23" s="74" t="s">
        <v>181</v>
      </c>
      <c r="E23" s="270">
        <v>1010401000</v>
      </c>
      <c r="F23" s="74"/>
      <c r="G23" s="294"/>
      <c r="H23" s="90"/>
      <c r="I23" s="95">
        <f>VLOOKUP($E23,'tb control'!$C$10:$G$1978,5,FALSE)</f>
        <v>0</v>
      </c>
      <c r="J23" s="89"/>
      <c r="K23" s="89"/>
      <c r="L23" s="95">
        <f>VLOOKUP(E23,'[1]tb control'!$C$10:$F$266,4,FALSE)</f>
        <v>0</v>
      </c>
      <c r="M23" s="81">
        <f t="shared" si="0"/>
        <v>0</v>
      </c>
      <c r="U23" s="16">
        <v>1592901.12</v>
      </c>
    </row>
    <row r="24" spans="1:21" hidden="1" x14ac:dyDescent="0.2">
      <c r="A24" s="74"/>
      <c r="B24" s="74"/>
      <c r="C24" s="47"/>
      <c r="D24" s="74" t="s">
        <v>182</v>
      </c>
      <c r="E24" s="270">
        <v>1010403000</v>
      </c>
      <c r="F24" s="74"/>
      <c r="G24" s="294"/>
      <c r="H24" s="90"/>
      <c r="I24" s="95">
        <f>VLOOKUP(E24,'tb control'!C10:D248,2,FALSE)</f>
        <v>0</v>
      </c>
      <c r="J24" s="89"/>
      <c r="K24" s="89"/>
      <c r="L24" s="95">
        <f>VLOOKUP(E24,'[1]tb control'!$C$10:$F$266,4,FALSE)</f>
        <v>0</v>
      </c>
      <c r="M24" s="81">
        <f t="shared" si="0"/>
        <v>0</v>
      </c>
    </row>
    <row r="25" spans="1:21" hidden="1" x14ac:dyDescent="0.2">
      <c r="A25" s="74"/>
      <c r="B25" s="74"/>
      <c r="C25" s="47"/>
      <c r="D25" s="74" t="s">
        <v>338</v>
      </c>
      <c r="E25" s="270">
        <v>1010407000</v>
      </c>
      <c r="F25" s="74"/>
      <c r="G25" s="294"/>
      <c r="H25" s="90"/>
      <c r="I25" s="95">
        <f>VLOOKUP($E25,'tb control'!$C$10:$G$1978,5,FALSE)</f>
        <v>0</v>
      </c>
      <c r="J25" s="89"/>
      <c r="K25" s="89"/>
      <c r="L25" s="95">
        <f>VLOOKUP(E25,'[1]tb control'!$C$10:$F$266,4,FALSE)</f>
        <v>0</v>
      </c>
      <c r="M25" s="81">
        <f t="shared" si="0"/>
        <v>0</v>
      </c>
    </row>
    <row r="26" spans="1:21" hidden="1" x14ac:dyDescent="0.2">
      <c r="A26" s="74"/>
      <c r="B26" s="74"/>
      <c r="C26" s="47"/>
      <c r="D26" s="74" t="s">
        <v>390</v>
      </c>
      <c r="E26" s="270">
        <v>1010409000</v>
      </c>
      <c r="F26" s="74"/>
      <c r="G26" s="294"/>
      <c r="H26" s="90"/>
      <c r="I26" s="95">
        <f>VLOOKUP(E26,'tb control'!C10:E248,3,FALSE)*-1</f>
        <v>0</v>
      </c>
      <c r="J26" s="89"/>
      <c r="K26" s="89"/>
      <c r="L26" s="95">
        <f>VLOOKUP(E26,'[1]tb control'!$C$10:$F$266,4,FALSE)</f>
        <v>0</v>
      </c>
      <c r="M26" s="81">
        <f t="shared" si="0"/>
        <v>0</v>
      </c>
    </row>
    <row r="27" spans="1:21" hidden="1" x14ac:dyDescent="0.2">
      <c r="A27" s="74"/>
      <c r="B27" s="74"/>
      <c r="C27" s="47"/>
      <c r="D27" s="74" t="s">
        <v>99</v>
      </c>
      <c r="E27" s="270">
        <v>1010404000</v>
      </c>
      <c r="F27" s="74"/>
      <c r="G27" s="294"/>
      <c r="H27" s="90"/>
      <c r="I27" s="95">
        <f>'FC3-Post TB 2024'!D17</f>
        <v>0</v>
      </c>
      <c r="J27" s="89"/>
      <c r="K27" s="89"/>
      <c r="L27" s="95">
        <f>VLOOKUP(E27,'[1]tb control'!$C$10:$F$266,4,FALSE)</f>
        <v>0</v>
      </c>
      <c r="M27" s="81">
        <f t="shared" si="0"/>
        <v>0</v>
      </c>
    </row>
    <row r="28" spans="1:21" hidden="1" x14ac:dyDescent="0.2">
      <c r="A28" s="74"/>
      <c r="B28" s="74"/>
      <c r="C28" s="47"/>
      <c r="D28" s="74" t="s">
        <v>183</v>
      </c>
      <c r="E28" s="270">
        <v>1010406000</v>
      </c>
      <c r="F28" s="74"/>
      <c r="G28" s="294"/>
      <c r="H28" s="78"/>
      <c r="I28" s="95">
        <f>VLOOKUP($E28,'tb control'!$C$10:$G$1978,5,FALSE)</f>
        <v>0</v>
      </c>
      <c r="J28" s="80"/>
      <c r="K28" s="80"/>
      <c r="L28" s="95">
        <f>VLOOKUP(E28,'[1]tb control'!$C$10:$F$266,4,FALSE)</f>
        <v>0</v>
      </c>
      <c r="M28" s="81">
        <f t="shared" si="0"/>
        <v>0</v>
      </c>
    </row>
    <row r="29" spans="1:21" x14ac:dyDescent="0.2">
      <c r="A29" s="74"/>
      <c r="B29" s="74"/>
      <c r="C29" s="47"/>
      <c r="D29" s="74"/>
      <c r="E29" s="270"/>
      <c r="F29" s="74"/>
      <c r="G29" s="294"/>
      <c r="H29" s="78"/>
      <c r="I29" s="95"/>
      <c r="J29" s="89"/>
      <c r="K29" s="89"/>
      <c r="L29" s="95"/>
      <c r="M29" s="81">
        <f t="shared" si="0"/>
        <v>0</v>
      </c>
    </row>
    <row r="30" spans="1:21" x14ac:dyDescent="0.2">
      <c r="A30" s="74"/>
      <c r="B30" s="47" t="s">
        <v>187</v>
      </c>
      <c r="C30" s="47"/>
      <c r="D30" s="77"/>
      <c r="E30" s="270"/>
      <c r="F30" s="77"/>
      <c r="G30" s="295" t="s">
        <v>416</v>
      </c>
      <c r="H30" s="78"/>
      <c r="I30" s="121">
        <f>SUM(I32,I37,I45,I42)</f>
        <v>19282000</v>
      </c>
      <c r="J30" s="121">
        <f>SUM(J32,J37,J45,J42)</f>
        <v>11000000</v>
      </c>
      <c r="K30" s="121">
        <f>SUM(K32,K37,K45,K42)</f>
        <v>0</v>
      </c>
      <c r="L30" s="121">
        <f>SUM(L32,L37,L45,L42)</f>
        <v>11000000</v>
      </c>
      <c r="M30" s="81">
        <f t="shared" si="0"/>
        <v>30282000</v>
      </c>
    </row>
    <row r="31" spans="1:21" hidden="1" x14ac:dyDescent="0.2">
      <c r="A31" s="74"/>
      <c r="B31" s="47"/>
      <c r="C31" s="47"/>
      <c r="D31" s="77"/>
      <c r="E31" s="270"/>
      <c r="F31" s="77"/>
      <c r="G31" s="294"/>
      <c r="H31" s="78"/>
      <c r="I31" s="129"/>
      <c r="J31" s="79"/>
      <c r="K31" s="79"/>
      <c r="L31" s="95"/>
      <c r="M31" s="81">
        <f t="shared" si="0"/>
        <v>0</v>
      </c>
    </row>
    <row r="32" spans="1:21" hidden="1" x14ac:dyDescent="0.2">
      <c r="A32" s="74"/>
      <c r="B32" s="47"/>
      <c r="C32" s="47" t="s">
        <v>265</v>
      </c>
      <c r="D32" s="77"/>
      <c r="E32" s="270"/>
      <c r="F32" s="77"/>
      <c r="G32" s="294"/>
      <c r="H32" s="78"/>
      <c r="I32" s="122">
        <f>SUM(I33:I35)</f>
        <v>0</v>
      </c>
      <c r="J32" s="79"/>
      <c r="K32" s="79"/>
      <c r="L32" s="122"/>
      <c r="M32" s="81">
        <f t="shared" si="0"/>
        <v>0</v>
      </c>
    </row>
    <row r="33" spans="1:15" hidden="1" x14ac:dyDescent="0.2">
      <c r="A33" s="74"/>
      <c r="B33" s="74"/>
      <c r="C33" s="47"/>
      <c r="D33" s="74" t="s">
        <v>4</v>
      </c>
      <c r="E33" s="270">
        <v>1030101000</v>
      </c>
      <c r="F33" s="74"/>
      <c r="G33" s="294"/>
      <c r="H33" s="78"/>
      <c r="I33" s="95">
        <f>VLOOKUP($E33,'tb control'!$C$10:$G$1978,5,FALSE)</f>
        <v>0</v>
      </c>
      <c r="J33" s="79"/>
      <c r="K33" s="79"/>
      <c r="L33" s="95">
        <f>VLOOKUP(E33,'[1]tb control'!$C$10:$F$266,4,FALSE)</f>
        <v>0</v>
      </c>
      <c r="M33" s="81">
        <f t="shared" si="0"/>
        <v>0</v>
      </c>
    </row>
    <row r="34" spans="1:15" hidden="1" x14ac:dyDescent="0.2">
      <c r="A34" s="74"/>
      <c r="B34" s="74"/>
      <c r="C34" s="47"/>
      <c r="D34" s="74" t="s">
        <v>6</v>
      </c>
      <c r="E34" s="270">
        <v>1030199000</v>
      </c>
      <c r="F34" s="74"/>
      <c r="G34" s="294"/>
      <c r="H34" s="78"/>
      <c r="I34" s="95">
        <f>VLOOKUP($E34,'tb control'!$C$10:$G$1978,5,FALSE)</f>
        <v>0</v>
      </c>
      <c r="J34" s="79"/>
      <c r="K34" s="79"/>
      <c r="L34" s="95">
        <f>VLOOKUP(E34,'[1]tb control'!$C$10:$F$266,4,FALSE)</f>
        <v>0</v>
      </c>
      <c r="M34" s="81">
        <f t="shared" si="0"/>
        <v>0</v>
      </c>
    </row>
    <row r="35" spans="1:15" hidden="1" x14ac:dyDescent="0.2">
      <c r="A35" s="74"/>
      <c r="B35" s="74"/>
      <c r="C35" s="47"/>
      <c r="D35" s="74" t="s">
        <v>387</v>
      </c>
      <c r="E35" s="270">
        <v>1030501000</v>
      </c>
      <c r="F35" s="74"/>
      <c r="G35" s="294"/>
      <c r="H35" s="78"/>
      <c r="I35" s="95">
        <f>VLOOKUP($E35,'tb control'!$C$10:$G$1978,5,FALSE)</f>
        <v>0</v>
      </c>
      <c r="J35" s="79"/>
      <c r="K35" s="79"/>
      <c r="L35" s="95">
        <f>VLOOKUP(E35,'[1]tb control'!$C$10:$F$266,4,FALSE)</f>
        <v>0</v>
      </c>
      <c r="M35" s="81">
        <f t="shared" si="0"/>
        <v>0</v>
      </c>
    </row>
    <row r="36" spans="1:15" x14ac:dyDescent="0.2">
      <c r="A36" s="74"/>
      <c r="B36" s="74"/>
      <c r="C36" s="47"/>
      <c r="D36" s="74"/>
      <c r="E36" s="270"/>
      <c r="F36" s="74"/>
      <c r="G36" s="294"/>
      <c r="H36" s="78"/>
      <c r="I36" s="95"/>
      <c r="J36" s="79"/>
      <c r="K36" s="79"/>
      <c r="L36" s="95"/>
      <c r="M36" s="81">
        <f t="shared" si="0"/>
        <v>0</v>
      </c>
    </row>
    <row r="37" spans="1:15" x14ac:dyDescent="0.2">
      <c r="A37" s="74"/>
      <c r="B37" s="74"/>
      <c r="C37" s="47" t="s">
        <v>266</v>
      </c>
      <c r="D37" s="74"/>
      <c r="E37" s="270"/>
      <c r="F37" s="74"/>
      <c r="G37" s="295" t="s">
        <v>427</v>
      </c>
      <c r="H37" s="78"/>
      <c r="I37" s="122">
        <f>SUM(I38:I40)</f>
        <v>19282000</v>
      </c>
      <c r="J37" s="122">
        <f>SUM(J38:J40)</f>
        <v>11000000</v>
      </c>
      <c r="K37" s="122">
        <f>SUM(K38:K40)</f>
        <v>0</v>
      </c>
      <c r="L37" s="122">
        <f>SUM(L38:L40)</f>
        <v>11000000</v>
      </c>
      <c r="M37" s="81">
        <f t="shared" si="0"/>
        <v>30282000</v>
      </c>
    </row>
    <row r="38" spans="1:15" hidden="1" x14ac:dyDescent="0.2">
      <c r="A38" s="74"/>
      <c r="B38" s="74"/>
      <c r="C38" s="47"/>
      <c r="D38" s="74" t="s">
        <v>7</v>
      </c>
      <c r="E38" s="270">
        <v>1030301000</v>
      </c>
      <c r="F38" s="74"/>
      <c r="G38" s="294"/>
      <c r="H38" s="78"/>
      <c r="I38" s="95">
        <f>VLOOKUP($E38,'tb control'!$C$10:$G$1978,5,FALSE)</f>
        <v>0</v>
      </c>
      <c r="J38" s="79"/>
      <c r="K38" s="79"/>
      <c r="L38" s="95">
        <f>VLOOKUP(E38,'[1]tb control'!$C$10:$F$266,4,FALSE)</f>
        <v>0</v>
      </c>
      <c r="M38" s="81">
        <f t="shared" si="0"/>
        <v>0</v>
      </c>
    </row>
    <row r="39" spans="1:15" hidden="1" x14ac:dyDescent="0.2">
      <c r="A39" s="74"/>
      <c r="B39" s="74"/>
      <c r="C39" s="47"/>
      <c r="D39" s="74" t="s">
        <v>8</v>
      </c>
      <c r="E39" s="270">
        <v>1030302000</v>
      </c>
      <c r="F39" s="74"/>
      <c r="G39" s="294"/>
      <c r="H39" s="78"/>
      <c r="I39" s="95">
        <f>VLOOKUP($E39,'tb control'!$C$10:$G$1978,5,FALSE)</f>
        <v>0</v>
      </c>
      <c r="J39" s="79"/>
      <c r="K39" s="79"/>
      <c r="L39" s="95">
        <f>VLOOKUP(E39,'[1]tb control'!$C$10:$F$266,4,FALSE)</f>
        <v>0</v>
      </c>
      <c r="M39" s="81">
        <f t="shared" si="0"/>
        <v>0</v>
      </c>
    </row>
    <row r="40" spans="1:15" x14ac:dyDescent="0.2">
      <c r="A40" s="74"/>
      <c r="B40" s="74"/>
      <c r="C40" s="47"/>
      <c r="D40" s="74" t="s">
        <v>234</v>
      </c>
      <c r="E40" s="290">
        <v>1030303000</v>
      </c>
      <c r="F40" s="74"/>
      <c r="G40" s="294"/>
      <c r="H40" s="78"/>
      <c r="I40" s="122">
        <f>VLOOKUP($E40,'tb control'!$C$10:$G$1978,5,FALSE)</f>
        <v>19282000</v>
      </c>
      <c r="J40" s="300">
        <v>11000000</v>
      </c>
      <c r="K40" s="300">
        <v>0</v>
      </c>
      <c r="L40" s="122">
        <f>J40+K40</f>
        <v>11000000</v>
      </c>
      <c r="M40" s="81">
        <f t="shared" si="0"/>
        <v>30282000</v>
      </c>
    </row>
    <row r="41" spans="1:15" hidden="1" x14ac:dyDescent="0.2">
      <c r="A41" s="74"/>
      <c r="B41" s="74"/>
      <c r="C41" s="47"/>
      <c r="D41" s="74"/>
      <c r="E41" s="270"/>
      <c r="F41" s="74"/>
      <c r="G41" s="294"/>
      <c r="H41" s="78"/>
      <c r="I41" s="95"/>
      <c r="J41" s="79"/>
      <c r="K41" s="79"/>
      <c r="L41" s="95"/>
      <c r="M41" s="81">
        <f t="shared" si="0"/>
        <v>0</v>
      </c>
    </row>
    <row r="42" spans="1:15" hidden="1" x14ac:dyDescent="0.2">
      <c r="A42" s="74"/>
      <c r="B42" s="74"/>
      <c r="C42" s="47" t="s">
        <v>337</v>
      </c>
      <c r="D42" s="74"/>
      <c r="E42" s="270"/>
      <c r="F42" s="74"/>
      <c r="G42" s="294"/>
      <c r="H42" s="78"/>
      <c r="I42" s="122">
        <f>SUM(I43)</f>
        <v>0</v>
      </c>
      <c r="J42" s="79"/>
      <c r="K42" s="79"/>
      <c r="L42" s="122">
        <f>SUM(L43)</f>
        <v>0</v>
      </c>
      <c r="M42" s="81">
        <f t="shared" si="0"/>
        <v>0</v>
      </c>
    </row>
    <row r="43" spans="1:15" hidden="1" x14ac:dyDescent="0.2">
      <c r="A43" s="74"/>
      <c r="B43" s="74"/>
      <c r="C43" s="47"/>
      <c r="D43" s="74" t="s">
        <v>10</v>
      </c>
      <c r="E43" s="270">
        <v>1030405000</v>
      </c>
      <c r="F43" s="74"/>
      <c r="G43" s="294"/>
      <c r="H43" s="78"/>
      <c r="I43" s="95">
        <f>VLOOKUP($E43,'tb control'!$C$10:$G$1978,5,FALSE)</f>
        <v>0</v>
      </c>
      <c r="J43" s="79"/>
      <c r="K43" s="79"/>
      <c r="L43" s="95">
        <f>VLOOKUP(E43,'[1]tb control'!$C$10:$F$266,4,FALSE)</f>
        <v>0</v>
      </c>
      <c r="M43" s="81">
        <f t="shared" si="0"/>
        <v>0</v>
      </c>
      <c r="O43" s="16">
        <v>10305020</v>
      </c>
    </row>
    <row r="44" spans="1:15" hidden="1" x14ac:dyDescent="0.2">
      <c r="A44" s="74"/>
      <c r="B44" s="74"/>
      <c r="C44" s="47"/>
      <c r="D44" s="74"/>
      <c r="E44" s="270"/>
      <c r="F44" s="74"/>
      <c r="G44" s="294"/>
      <c r="H44" s="78"/>
      <c r="I44" s="95"/>
      <c r="J44" s="79"/>
      <c r="K44" s="79"/>
      <c r="L44" s="95"/>
      <c r="M44" s="81">
        <f t="shared" si="0"/>
        <v>0</v>
      </c>
    </row>
    <row r="45" spans="1:15" hidden="1" x14ac:dyDescent="0.2">
      <c r="A45" s="74"/>
      <c r="B45" s="74"/>
      <c r="C45" s="47" t="s">
        <v>12</v>
      </c>
      <c r="D45" s="74"/>
      <c r="E45" s="270"/>
      <c r="F45" s="74"/>
      <c r="G45" s="294"/>
      <c r="H45" s="78"/>
      <c r="I45" s="122">
        <f>SUM(I46:I48)</f>
        <v>0</v>
      </c>
      <c r="J45" s="79"/>
      <c r="K45" s="79"/>
      <c r="L45" s="122">
        <f>SUM(L46:L48)</f>
        <v>0</v>
      </c>
      <c r="M45" s="81">
        <f t="shared" si="0"/>
        <v>0</v>
      </c>
    </row>
    <row r="46" spans="1:15" hidden="1" x14ac:dyDescent="0.2">
      <c r="A46" s="74"/>
      <c r="B46" s="74"/>
      <c r="C46" s="47"/>
      <c r="D46" s="74" t="s">
        <v>5</v>
      </c>
      <c r="E46" s="270">
        <v>1039902000</v>
      </c>
      <c r="F46" s="74"/>
      <c r="G46" s="294"/>
      <c r="H46" s="78"/>
      <c r="I46" s="95">
        <f>VLOOKUP($E46,'tb control'!$C$10:$G$1978,5,FALSE)</f>
        <v>0</v>
      </c>
      <c r="J46" s="79"/>
      <c r="K46" s="79"/>
      <c r="L46" s="95">
        <f>VLOOKUP(E46,'[1]tb control'!$C$10:$F$266,4,FALSE)</f>
        <v>0</v>
      </c>
      <c r="M46" s="81">
        <f t="shared" si="0"/>
        <v>0</v>
      </c>
      <c r="O46" s="16">
        <v>10305020</v>
      </c>
    </row>
    <row r="47" spans="1:15" hidden="1" x14ac:dyDescent="0.2">
      <c r="A47" s="74"/>
      <c r="B47" s="74"/>
      <c r="C47" s="47"/>
      <c r="D47" s="74" t="s">
        <v>9</v>
      </c>
      <c r="E47" s="270">
        <v>1039903000</v>
      </c>
      <c r="F47" s="74"/>
      <c r="G47" s="294"/>
      <c r="H47" s="78"/>
      <c r="I47" s="95">
        <f>VLOOKUP($E47,'tb control'!$C$10:$G$1978,5,FALSE)</f>
        <v>0</v>
      </c>
      <c r="J47" s="79"/>
      <c r="K47" s="79"/>
      <c r="L47" s="95">
        <f>VLOOKUP(E47,'[1]tb control'!$C$10:$F$266,4,FALSE)</f>
        <v>0</v>
      </c>
      <c r="M47" s="81">
        <f t="shared" si="0"/>
        <v>0</v>
      </c>
    </row>
    <row r="48" spans="1:15" hidden="1" x14ac:dyDescent="0.2">
      <c r="A48" s="74"/>
      <c r="B48" s="74"/>
      <c r="C48" s="47"/>
      <c r="D48" s="74" t="s">
        <v>12</v>
      </c>
      <c r="E48" s="270">
        <v>1039999000</v>
      </c>
      <c r="F48" s="74"/>
      <c r="G48" s="294"/>
      <c r="H48" s="78"/>
      <c r="I48" s="95">
        <f>VLOOKUP($E48,'tb control'!$C$10:$G$1978,5,FALSE)</f>
        <v>0</v>
      </c>
      <c r="J48" s="79"/>
      <c r="K48" s="79"/>
      <c r="L48" s="95">
        <f>VLOOKUP(E48,'[1]tb control'!$C$10:$F$266,4,FALSE)</f>
        <v>0</v>
      </c>
      <c r="M48" s="81">
        <f t="shared" si="0"/>
        <v>0</v>
      </c>
    </row>
    <row r="49" spans="1:13" hidden="1" x14ac:dyDescent="0.2">
      <c r="A49" s="74"/>
      <c r="B49" s="74"/>
      <c r="C49" s="47"/>
      <c r="D49" s="74"/>
      <c r="E49" s="270"/>
      <c r="F49" s="74"/>
      <c r="G49" s="294"/>
      <c r="H49" s="78"/>
      <c r="I49" s="129"/>
      <c r="J49" s="79"/>
      <c r="K49" s="79"/>
      <c r="L49" s="95"/>
      <c r="M49" s="81">
        <f t="shared" si="0"/>
        <v>0</v>
      </c>
    </row>
    <row r="50" spans="1:13" hidden="1" x14ac:dyDescent="0.2">
      <c r="A50" s="74"/>
      <c r="B50" s="47" t="s">
        <v>188</v>
      </c>
      <c r="C50" s="47"/>
      <c r="D50" s="77"/>
      <c r="E50" s="270"/>
      <c r="F50" s="77"/>
      <c r="G50" s="294"/>
      <c r="H50" s="78"/>
      <c r="I50" s="121">
        <f>SUM(I52,I65,I56,I75)</f>
        <v>0</v>
      </c>
      <c r="J50" s="79"/>
      <c r="K50" s="79"/>
      <c r="L50" s="121">
        <f>SUM(L52,L65,L56)</f>
        <v>0</v>
      </c>
      <c r="M50" s="81">
        <f t="shared" si="0"/>
        <v>0</v>
      </c>
    </row>
    <row r="51" spans="1:13" hidden="1" x14ac:dyDescent="0.2">
      <c r="A51" s="74"/>
      <c r="B51" s="47"/>
      <c r="C51" s="47"/>
      <c r="D51" s="77"/>
      <c r="E51" s="270"/>
      <c r="F51" s="77"/>
      <c r="G51" s="294"/>
      <c r="H51" s="78"/>
      <c r="I51" s="129"/>
      <c r="J51" s="79"/>
      <c r="K51" s="79"/>
      <c r="L51" s="95"/>
      <c r="M51" s="81">
        <f t="shared" si="0"/>
        <v>0</v>
      </c>
    </row>
    <row r="52" spans="1:13" hidden="1" x14ac:dyDescent="0.2">
      <c r="A52" s="74"/>
      <c r="B52" s="74"/>
      <c r="C52" s="92" t="s">
        <v>269</v>
      </c>
      <c r="D52" s="92"/>
      <c r="E52" s="270">
        <v>1040401000</v>
      </c>
      <c r="F52" s="74"/>
      <c r="G52" s="294"/>
      <c r="H52" s="78"/>
      <c r="I52" s="122">
        <f>I53+I54</f>
        <v>0</v>
      </c>
      <c r="J52" s="79"/>
      <c r="K52" s="79"/>
      <c r="L52" s="122">
        <f>L53</f>
        <v>0</v>
      </c>
      <c r="M52" s="81">
        <f t="shared" si="0"/>
        <v>0</v>
      </c>
    </row>
    <row r="53" spans="1:13" hidden="1" x14ac:dyDescent="0.2">
      <c r="A53" s="74"/>
      <c r="B53" s="74"/>
      <c r="C53" s="47"/>
      <c r="D53" s="92" t="s">
        <v>233</v>
      </c>
      <c r="E53" s="270">
        <v>1040202000</v>
      </c>
      <c r="F53" s="74"/>
      <c r="G53" s="294"/>
      <c r="H53" s="78"/>
      <c r="I53" s="95">
        <f>VLOOKUP($E53,'tb control'!$C$10:$G$1978,5,FALSE)</f>
        <v>0</v>
      </c>
      <c r="J53" s="79"/>
      <c r="K53" s="79"/>
      <c r="L53" s="95">
        <f>VLOOKUP(E53,'[1]tb control'!$C$10:$F$266,4,FALSE)</f>
        <v>0</v>
      </c>
      <c r="M53" s="81">
        <f t="shared" si="0"/>
        <v>0</v>
      </c>
    </row>
    <row r="54" spans="1:13" hidden="1" x14ac:dyDescent="0.2">
      <c r="A54" s="74"/>
      <c r="B54" s="74"/>
      <c r="C54" s="47"/>
      <c r="D54" s="92" t="s">
        <v>232</v>
      </c>
      <c r="E54" s="270">
        <v>1040299000</v>
      </c>
      <c r="F54" s="74"/>
      <c r="G54" s="294"/>
      <c r="H54" s="78"/>
      <c r="I54" s="95">
        <f>VLOOKUP($E54,'tb control'!$C$10:$G$1978,5,FALSE)</f>
        <v>0</v>
      </c>
      <c r="J54" s="79"/>
      <c r="K54" s="79"/>
      <c r="L54" s="95">
        <f>VLOOKUP(E54,'[1]tb control'!$C$10:$F$266,4,FALSE)</f>
        <v>0</v>
      </c>
      <c r="M54" s="81">
        <f t="shared" si="0"/>
        <v>0</v>
      </c>
    </row>
    <row r="55" spans="1:13" hidden="1" x14ac:dyDescent="0.2">
      <c r="A55" s="74"/>
      <c r="B55" s="74"/>
      <c r="C55" s="47"/>
      <c r="D55" s="92"/>
      <c r="E55" s="270"/>
      <c r="F55" s="74"/>
      <c r="G55" s="294"/>
      <c r="H55" s="78"/>
      <c r="I55" s="95"/>
      <c r="J55" s="79"/>
      <c r="K55" s="79"/>
      <c r="L55" s="95"/>
      <c r="M55" s="81">
        <f t="shared" si="0"/>
        <v>0</v>
      </c>
    </row>
    <row r="56" spans="1:13" hidden="1" x14ac:dyDescent="0.2">
      <c r="A56" s="74"/>
      <c r="B56" s="74"/>
      <c r="C56" s="47" t="s">
        <v>270</v>
      </c>
      <c r="D56" s="92"/>
      <c r="E56" s="270"/>
      <c r="F56" s="74"/>
      <c r="G56" s="294"/>
      <c r="H56" s="78"/>
      <c r="I56" s="122">
        <f>SUM(I57:I63)</f>
        <v>0</v>
      </c>
      <c r="J56" s="79"/>
      <c r="K56" s="79"/>
      <c r="L56" s="122">
        <f>SUM(L57:L63)</f>
        <v>0</v>
      </c>
      <c r="M56" s="81">
        <f t="shared" si="0"/>
        <v>0</v>
      </c>
    </row>
    <row r="57" spans="1:13" hidden="1" x14ac:dyDescent="0.2">
      <c r="A57" s="74"/>
      <c r="B57" s="74"/>
      <c r="C57" s="47"/>
      <c r="D57" s="92" t="s">
        <v>13</v>
      </c>
      <c r="E57" s="270">
        <v>1040401000</v>
      </c>
      <c r="F57" s="74"/>
      <c r="G57" s="294"/>
      <c r="H57" s="78"/>
      <c r="I57" s="95">
        <f>VLOOKUP($E57,'tb control'!$C$10:$G$1978,5,FALSE)</f>
        <v>0</v>
      </c>
      <c r="J57" s="79"/>
      <c r="K57" s="79"/>
      <c r="L57" s="95">
        <f>VLOOKUP(E57,'[1]tb control'!$C$10:$F$266,4,FALSE)</f>
        <v>0</v>
      </c>
      <c r="M57" s="81">
        <f t="shared" si="0"/>
        <v>0</v>
      </c>
    </row>
    <row r="58" spans="1:13" hidden="1" x14ac:dyDescent="0.2">
      <c r="A58" s="74"/>
      <c r="B58" s="74"/>
      <c r="C58" s="47"/>
      <c r="D58" s="92" t="s">
        <v>14</v>
      </c>
      <c r="E58" s="270">
        <v>1040405000</v>
      </c>
      <c r="F58" s="74"/>
      <c r="G58" s="294"/>
      <c r="H58" s="78"/>
      <c r="I58" s="95">
        <f>VLOOKUP($E58,'tb control'!$C$10:$G$1978,5,FALSE)</f>
        <v>0</v>
      </c>
      <c r="J58" s="79"/>
      <c r="K58" s="79"/>
      <c r="L58" s="95">
        <f>VLOOKUP(E58,'[1]tb control'!$C$10:$F$266,4,FALSE)</f>
        <v>0</v>
      </c>
      <c r="M58" s="81">
        <f t="shared" si="0"/>
        <v>0</v>
      </c>
    </row>
    <row r="59" spans="1:13" hidden="1" x14ac:dyDescent="0.2">
      <c r="A59" s="74"/>
      <c r="B59" s="74"/>
      <c r="C59" s="47"/>
      <c r="D59" s="92" t="s">
        <v>15</v>
      </c>
      <c r="E59" s="270">
        <v>1040406000</v>
      </c>
      <c r="F59" s="74"/>
      <c r="G59" s="294"/>
      <c r="H59" s="78"/>
      <c r="I59" s="95">
        <f>VLOOKUP($E59,'tb control'!$C$10:$G$1978,5,FALSE)</f>
        <v>0</v>
      </c>
      <c r="J59" s="79"/>
      <c r="K59" s="79"/>
      <c r="L59" s="95">
        <f>VLOOKUP(E59,'[1]tb control'!$C$10:$F$266,4,FALSE)</f>
        <v>0</v>
      </c>
      <c r="M59" s="81">
        <f t="shared" si="0"/>
        <v>0</v>
      </c>
    </row>
    <row r="60" spans="1:13" hidden="1" x14ac:dyDescent="0.2">
      <c r="A60" s="74"/>
      <c r="B60" s="74"/>
      <c r="C60" s="47"/>
      <c r="D60" s="92" t="s">
        <v>377</v>
      </c>
      <c r="E60" s="270">
        <v>1040407000</v>
      </c>
      <c r="F60" s="74"/>
      <c r="G60" s="294"/>
      <c r="H60" s="78"/>
      <c r="I60" s="95">
        <f>VLOOKUP($E60,'tb control'!$C$10:$G$1978,5,FALSE)</f>
        <v>0</v>
      </c>
      <c r="J60" s="79"/>
      <c r="K60" s="79"/>
      <c r="L60" s="95">
        <f>VLOOKUP(E60,'[1]tb control'!$C$10:$F$266,4,FALSE)</f>
        <v>0</v>
      </c>
      <c r="M60" s="81">
        <f t="shared" si="0"/>
        <v>0</v>
      </c>
    </row>
    <row r="61" spans="1:13" hidden="1" x14ac:dyDescent="0.2">
      <c r="A61" s="74"/>
      <c r="B61" s="74"/>
      <c r="C61" s="47"/>
      <c r="D61" s="92" t="s">
        <v>16</v>
      </c>
      <c r="E61" s="270">
        <v>1040408000</v>
      </c>
      <c r="F61" s="74"/>
      <c r="G61" s="294"/>
      <c r="H61" s="78"/>
      <c r="I61" s="95">
        <f>VLOOKUP($E61,'tb control'!$C$10:$G$1978,5,FALSE)</f>
        <v>0</v>
      </c>
      <c r="J61" s="79"/>
      <c r="K61" s="79"/>
      <c r="L61" s="95">
        <f>VLOOKUP(E61,'[1]tb control'!$C$10:$F$266,4,FALSE)</f>
        <v>0</v>
      </c>
      <c r="M61" s="81">
        <f t="shared" si="0"/>
        <v>0</v>
      </c>
    </row>
    <row r="62" spans="1:13" hidden="1" x14ac:dyDescent="0.2">
      <c r="A62" s="74"/>
      <c r="B62" s="74"/>
      <c r="C62" s="47"/>
      <c r="D62" s="92" t="s">
        <v>17</v>
      </c>
      <c r="E62" s="270">
        <v>1040499000</v>
      </c>
      <c r="F62" s="74"/>
      <c r="G62" s="294"/>
      <c r="H62" s="78"/>
      <c r="I62" s="95">
        <f>VLOOKUP($E62,'tb control'!$C$10:$G$1978,5,FALSE)</f>
        <v>0</v>
      </c>
      <c r="J62" s="79"/>
      <c r="K62" s="79"/>
      <c r="L62" s="95">
        <f>VLOOKUP(E62,'[1]tb control'!$C$10:$F$266,4,FALSE)</f>
        <v>0</v>
      </c>
      <c r="M62" s="81">
        <f t="shared" si="0"/>
        <v>0</v>
      </c>
    </row>
    <row r="63" spans="1:13" hidden="1" x14ac:dyDescent="0.2">
      <c r="A63" s="74"/>
      <c r="B63" s="74"/>
      <c r="C63" s="47"/>
      <c r="D63" s="92" t="s">
        <v>18</v>
      </c>
      <c r="E63" s="270">
        <v>1040413000</v>
      </c>
      <c r="F63" s="74"/>
      <c r="G63" s="294"/>
      <c r="H63" s="78"/>
      <c r="I63" s="129">
        <f>VLOOKUP($E63,'tb control'!$C$10:$G$1978,5,FALSE)</f>
        <v>0</v>
      </c>
      <c r="J63" s="79"/>
      <c r="K63" s="79"/>
      <c r="L63" s="95">
        <f>VLOOKUP(E63,'[1]tb control'!$C$10:$F$266,4,FALSE)</f>
        <v>0</v>
      </c>
      <c r="M63" s="81">
        <f t="shared" si="0"/>
        <v>0</v>
      </c>
    </row>
    <row r="64" spans="1:13" hidden="1" x14ac:dyDescent="0.2">
      <c r="A64" s="74"/>
      <c r="B64" s="74"/>
      <c r="C64" s="47"/>
      <c r="D64" s="92"/>
      <c r="E64" s="270"/>
      <c r="F64" s="74"/>
      <c r="G64" s="294"/>
      <c r="H64" s="78"/>
      <c r="I64" s="129"/>
      <c r="J64" s="79"/>
      <c r="K64" s="79"/>
      <c r="L64" s="95"/>
      <c r="M64" s="81">
        <f t="shared" si="0"/>
        <v>0</v>
      </c>
    </row>
    <row r="65" spans="1:15" hidden="1" x14ac:dyDescent="0.2">
      <c r="A65" s="74"/>
      <c r="B65" s="74"/>
      <c r="C65" s="47" t="s">
        <v>340</v>
      </c>
      <c r="D65" s="92"/>
      <c r="E65" s="270"/>
      <c r="F65" s="74"/>
      <c r="G65" s="294"/>
      <c r="H65" s="78"/>
      <c r="I65" s="122">
        <f>SUM(I66:I73)</f>
        <v>0</v>
      </c>
      <c r="J65" s="79"/>
      <c r="K65" s="79"/>
      <c r="L65" s="122">
        <f>SUM(L66:L73)</f>
        <v>0</v>
      </c>
      <c r="M65" s="81">
        <f t="shared" si="0"/>
        <v>0</v>
      </c>
    </row>
    <row r="66" spans="1:15" hidden="1" x14ac:dyDescent="0.2">
      <c r="A66" s="74"/>
      <c r="B66" s="74"/>
      <c r="C66" s="47"/>
      <c r="D66" s="92" t="s">
        <v>339</v>
      </c>
      <c r="E66" s="270">
        <v>1040599000</v>
      </c>
      <c r="F66" s="74"/>
      <c r="G66" s="294"/>
      <c r="H66" s="78"/>
      <c r="I66" s="95">
        <f>VLOOKUP($E66,'tb control'!$C$10:$G$1978,5,FALSE)</f>
        <v>0</v>
      </c>
      <c r="J66" s="79"/>
      <c r="K66" s="79"/>
      <c r="L66" s="95">
        <f>VLOOKUP(E66,'[1]tb control'!$C$10:$F$266,4,FALSE)</f>
        <v>0</v>
      </c>
      <c r="M66" s="81">
        <f t="shared" si="0"/>
        <v>0</v>
      </c>
    </row>
    <row r="67" spans="1:15" hidden="1" x14ac:dyDescent="0.2">
      <c r="A67" s="74"/>
      <c r="B67" s="74"/>
      <c r="C67" s="47"/>
      <c r="D67" s="92" t="s">
        <v>341</v>
      </c>
      <c r="E67" s="270">
        <v>1040501000</v>
      </c>
      <c r="F67" s="74"/>
      <c r="G67" s="294"/>
      <c r="H67" s="78"/>
      <c r="I67" s="95">
        <f>VLOOKUP($E67,'tb control'!$C$10:$G$1978,5,FALSE)</f>
        <v>0</v>
      </c>
      <c r="J67" s="79"/>
      <c r="K67" s="79"/>
      <c r="L67" s="95">
        <f>VLOOKUP(E67,'[1]tb control'!$C$10:$F$266,4,FALSE)</f>
        <v>0</v>
      </c>
      <c r="M67" s="81">
        <f t="shared" si="0"/>
        <v>0</v>
      </c>
    </row>
    <row r="68" spans="1:15" hidden="1" x14ac:dyDescent="0.2">
      <c r="A68" s="74"/>
      <c r="B68" s="74"/>
      <c r="C68" s="47"/>
      <c r="D68" s="92" t="s">
        <v>342</v>
      </c>
      <c r="E68" s="270">
        <v>1040502000</v>
      </c>
      <c r="F68" s="74"/>
      <c r="G68" s="294"/>
      <c r="H68" s="78"/>
      <c r="I68" s="95">
        <f>VLOOKUP($E68,'tb control'!$C$10:$G$1978,5,FALSE)</f>
        <v>0</v>
      </c>
      <c r="J68" s="79"/>
      <c r="K68" s="79"/>
      <c r="L68" s="95">
        <f>VLOOKUP(E68,'[1]tb control'!$C$10:$F$266,4,FALSE)</f>
        <v>0</v>
      </c>
      <c r="M68" s="81">
        <f t="shared" si="0"/>
        <v>0</v>
      </c>
    </row>
    <row r="69" spans="1:15" hidden="1" x14ac:dyDescent="0.2">
      <c r="A69" s="74"/>
      <c r="B69" s="74"/>
      <c r="C69" s="47"/>
      <c r="D69" s="92" t="s">
        <v>344</v>
      </c>
      <c r="E69" s="270">
        <v>1040510000</v>
      </c>
      <c r="F69" s="74"/>
      <c r="G69" s="294"/>
      <c r="H69" s="78"/>
      <c r="I69" s="95">
        <f>VLOOKUP($E69,'tb control'!$C$10:$G$1978,5,FALSE)</f>
        <v>0</v>
      </c>
      <c r="J69" s="79"/>
      <c r="K69" s="79"/>
      <c r="L69" s="95">
        <f>VLOOKUP(E69,'[1]tb control'!$C$10:$F$266,4,FALSE)</f>
        <v>0</v>
      </c>
      <c r="M69" s="81">
        <f t="shared" si="0"/>
        <v>0</v>
      </c>
    </row>
    <row r="70" spans="1:15" hidden="1" x14ac:dyDescent="0.2">
      <c r="A70" s="74"/>
      <c r="B70" s="74"/>
      <c r="C70" s="47"/>
      <c r="D70" s="92" t="s">
        <v>367</v>
      </c>
      <c r="E70" s="270">
        <v>1040507000</v>
      </c>
      <c r="F70" s="74"/>
      <c r="G70" s="294"/>
      <c r="H70" s="78"/>
      <c r="I70" s="95">
        <f>VLOOKUP($E70,'tb control'!$C$10:$G$1978,5,FALSE)</f>
        <v>0</v>
      </c>
      <c r="J70" s="79"/>
      <c r="K70" s="79"/>
      <c r="L70" s="95">
        <f>VLOOKUP(E70,'[1]tb control'!$C$10:$F$266,4,FALSE)</f>
        <v>0</v>
      </c>
      <c r="M70" s="81">
        <f t="shared" si="0"/>
        <v>0</v>
      </c>
    </row>
    <row r="71" spans="1:15" hidden="1" x14ac:dyDescent="0.2">
      <c r="A71" s="74"/>
      <c r="B71" s="74"/>
      <c r="C71" s="47"/>
      <c r="D71" s="92" t="s">
        <v>343</v>
      </c>
      <c r="E71" s="270">
        <v>1040503000</v>
      </c>
      <c r="F71" s="74"/>
      <c r="G71" s="294"/>
      <c r="H71" s="78"/>
      <c r="I71" s="95">
        <f>VLOOKUP($E71,'tb control'!$C$10:$G$1978,5,FALSE)</f>
        <v>0</v>
      </c>
      <c r="J71" s="79"/>
      <c r="K71" s="79"/>
      <c r="L71" s="95">
        <f>VLOOKUP(E71,'[1]tb control'!$C$10:$F$266,4,FALSE)</f>
        <v>0</v>
      </c>
      <c r="M71" s="81">
        <f t="shared" si="0"/>
        <v>0</v>
      </c>
    </row>
    <row r="72" spans="1:15" hidden="1" x14ac:dyDescent="0.2">
      <c r="A72" s="74"/>
      <c r="B72" s="74"/>
      <c r="C72" s="47"/>
      <c r="D72" s="92" t="s">
        <v>359</v>
      </c>
      <c r="E72" s="270">
        <v>1040512000</v>
      </c>
      <c r="F72" s="74"/>
      <c r="G72" s="294"/>
      <c r="H72" s="78"/>
      <c r="I72" s="95">
        <f>VLOOKUP($E72,'tb control'!$C$10:$G$1978,5,FALSE)</f>
        <v>0</v>
      </c>
      <c r="J72" s="79"/>
      <c r="K72" s="79"/>
      <c r="L72" s="95">
        <f>VLOOKUP(E72,'[1]tb control'!$C$10:$F$266,4,FALSE)</f>
        <v>0</v>
      </c>
      <c r="M72" s="81">
        <f t="shared" si="0"/>
        <v>0</v>
      </c>
    </row>
    <row r="73" spans="1:15" hidden="1" x14ac:dyDescent="0.2">
      <c r="A73" s="74"/>
      <c r="B73" s="74"/>
      <c r="C73" s="47"/>
      <c r="D73" s="92" t="s">
        <v>346</v>
      </c>
      <c r="E73" s="270">
        <v>1040513000</v>
      </c>
      <c r="F73" s="74"/>
      <c r="G73" s="294"/>
      <c r="H73" s="78"/>
      <c r="I73" s="95">
        <f>VLOOKUP($E73,'tb control'!$C$10:$G$1978,5,FALSE)</f>
        <v>0</v>
      </c>
      <c r="J73" s="79"/>
      <c r="K73" s="79"/>
      <c r="L73" s="95">
        <f>VLOOKUP(E73,'[1]tb control'!$C$10:$F$266,4,FALSE)</f>
        <v>0</v>
      </c>
      <c r="M73" s="81">
        <f t="shared" si="0"/>
        <v>0</v>
      </c>
    </row>
    <row r="74" spans="1:15" hidden="1" x14ac:dyDescent="0.2">
      <c r="A74" s="74"/>
      <c r="B74" s="74"/>
      <c r="C74" s="47"/>
      <c r="D74" s="92"/>
      <c r="E74" s="270"/>
      <c r="F74" s="74"/>
      <c r="G74" s="294"/>
      <c r="H74" s="78"/>
      <c r="I74" s="95"/>
      <c r="J74" s="79"/>
      <c r="K74" s="79"/>
      <c r="L74" s="95"/>
    </row>
    <row r="75" spans="1:15" hidden="1" x14ac:dyDescent="0.2">
      <c r="A75" s="74"/>
      <c r="B75" s="74"/>
      <c r="C75" s="47"/>
      <c r="D75" s="47" t="s">
        <v>340</v>
      </c>
      <c r="E75" s="270">
        <v>1040601000</v>
      </c>
      <c r="F75" s="74"/>
      <c r="G75" s="294"/>
      <c r="H75" s="78"/>
      <c r="I75" s="122">
        <f>I76</f>
        <v>0</v>
      </c>
      <c r="J75" s="79"/>
      <c r="K75" s="79"/>
      <c r="L75" s="122">
        <f>L76</f>
        <v>0</v>
      </c>
      <c r="M75" s="81">
        <f t="shared" si="0"/>
        <v>0</v>
      </c>
    </row>
    <row r="76" spans="1:15" hidden="1" x14ac:dyDescent="0.2">
      <c r="A76" s="74"/>
      <c r="B76" s="74"/>
      <c r="C76" s="47" t="s">
        <v>340</v>
      </c>
      <c r="D76" s="92"/>
      <c r="E76" s="270">
        <v>1040601000</v>
      </c>
      <c r="F76" s="74"/>
      <c r="G76" s="294"/>
      <c r="H76" s="78"/>
      <c r="I76" s="95">
        <f>VLOOKUP($E76,'tb control'!$C$10:$G$1978,5,FALSE)</f>
        <v>0</v>
      </c>
      <c r="J76" s="79"/>
      <c r="K76" s="79"/>
      <c r="L76" s="95">
        <f>VLOOKUP(E76,'[1]tb control'!$C$10:$F$266,4,FALSE)</f>
        <v>0</v>
      </c>
      <c r="M76" s="81">
        <f t="shared" si="0"/>
        <v>0</v>
      </c>
    </row>
    <row r="77" spans="1:15" hidden="1" x14ac:dyDescent="0.2">
      <c r="A77" s="74"/>
      <c r="B77" s="74"/>
      <c r="C77" s="47"/>
      <c r="D77" s="92"/>
      <c r="E77" s="270"/>
      <c r="F77" s="74"/>
      <c r="G77" s="294"/>
      <c r="H77" s="78"/>
      <c r="I77" s="129"/>
      <c r="J77" s="79"/>
      <c r="K77" s="79"/>
      <c r="L77" s="95"/>
      <c r="M77" s="81">
        <f t="shared" ref="M77:M139" si="1">I77+L77</f>
        <v>0</v>
      </c>
    </row>
    <row r="78" spans="1:15" hidden="1" x14ac:dyDescent="0.2">
      <c r="A78" s="74"/>
      <c r="B78" s="74" t="s">
        <v>267</v>
      </c>
      <c r="C78" s="47"/>
      <c r="D78" s="77"/>
      <c r="E78" s="270"/>
      <c r="F78" s="77"/>
      <c r="G78" s="294"/>
      <c r="H78" s="78"/>
      <c r="I78" s="121">
        <f>SUM(I80,I85)</f>
        <v>0</v>
      </c>
      <c r="J78" s="79"/>
      <c r="K78" s="79"/>
      <c r="L78" s="121">
        <f>SUM(L81:L86)</f>
        <v>0</v>
      </c>
      <c r="M78" s="81">
        <f t="shared" si="1"/>
        <v>0</v>
      </c>
      <c r="O78" s="16">
        <v>2538886.06</v>
      </c>
    </row>
    <row r="79" spans="1:15" hidden="1" x14ac:dyDescent="0.2">
      <c r="A79" s="74"/>
      <c r="B79" s="74"/>
      <c r="C79" s="47"/>
      <c r="D79" s="77"/>
      <c r="E79" s="270"/>
      <c r="F79" s="77"/>
      <c r="G79" s="294"/>
      <c r="H79" s="78"/>
      <c r="I79" s="123"/>
      <c r="J79" s="79"/>
      <c r="K79" s="79"/>
      <c r="L79" s="123"/>
      <c r="M79" s="81">
        <f t="shared" si="1"/>
        <v>0</v>
      </c>
    </row>
    <row r="80" spans="1:15" hidden="1" x14ac:dyDescent="0.2">
      <c r="A80" s="74"/>
      <c r="B80" s="74"/>
      <c r="C80" s="47" t="s">
        <v>353</v>
      </c>
      <c r="D80" s="77"/>
      <c r="E80" s="270"/>
      <c r="F80" s="77"/>
      <c r="G80" s="294"/>
      <c r="H80" s="78"/>
      <c r="I80" s="122">
        <f>SUM(I81:I83)</f>
        <v>0</v>
      </c>
      <c r="J80" s="79"/>
      <c r="K80" s="79"/>
      <c r="L80" s="122">
        <f>SUM(L81:L83)</f>
        <v>0</v>
      </c>
      <c r="M80" s="81">
        <f t="shared" si="1"/>
        <v>0</v>
      </c>
    </row>
    <row r="81" spans="1:21" hidden="1" x14ac:dyDescent="0.2">
      <c r="A81" s="74"/>
      <c r="B81" s="74"/>
      <c r="C81" s="47"/>
      <c r="D81" s="74" t="s">
        <v>226</v>
      </c>
      <c r="E81" s="270">
        <v>1990102000</v>
      </c>
      <c r="F81" s="74"/>
      <c r="G81" s="294"/>
      <c r="H81" s="78"/>
      <c r="I81" s="95">
        <v>0</v>
      </c>
      <c r="J81" s="89"/>
      <c r="K81" s="89"/>
      <c r="L81" s="95">
        <f>VLOOKUP(E81,'[1]tb control'!$C$10:$F$266,4,FALSE)</f>
        <v>0</v>
      </c>
      <c r="M81" s="81">
        <f t="shared" si="1"/>
        <v>0</v>
      </c>
      <c r="O81" s="16">
        <v>995691069.27999997</v>
      </c>
    </row>
    <row r="82" spans="1:21" hidden="1" x14ac:dyDescent="0.2">
      <c r="A82" s="74"/>
      <c r="B82" s="74"/>
      <c r="C82" s="47"/>
      <c r="D82" s="74" t="s">
        <v>225</v>
      </c>
      <c r="E82" s="270">
        <v>1990103000</v>
      </c>
      <c r="F82" s="74"/>
      <c r="G82" s="294"/>
      <c r="H82" s="78"/>
      <c r="I82" s="95">
        <f>VLOOKUP($E82,'tb control'!$C$10:$G$1978,5,FALSE)</f>
        <v>0</v>
      </c>
      <c r="J82" s="89"/>
      <c r="K82" s="89"/>
      <c r="L82" s="95">
        <f>VLOOKUP(E82,'[1]tb control'!$C$10:$F$266,4,FALSE)</f>
        <v>0</v>
      </c>
      <c r="M82" s="81">
        <f t="shared" si="1"/>
        <v>0</v>
      </c>
      <c r="O82" s="16">
        <v>995691069.27999997</v>
      </c>
    </row>
    <row r="83" spans="1:21" hidden="1" x14ac:dyDescent="0.2">
      <c r="A83" s="74"/>
      <c r="B83" s="74"/>
      <c r="C83" s="47"/>
      <c r="D83" s="74" t="s">
        <v>11</v>
      </c>
      <c r="E83" s="270">
        <v>1990104000</v>
      </c>
      <c r="F83" s="74"/>
      <c r="G83" s="294"/>
      <c r="H83" s="78"/>
      <c r="I83" s="95">
        <f>VLOOKUP($E83,'tb control'!$C$10:$G$1978,5,FALSE)</f>
        <v>0</v>
      </c>
      <c r="J83" s="79"/>
      <c r="K83" s="79"/>
      <c r="L83" s="95">
        <f>VLOOKUP(E83,'[1]tb control'!$C$10:$F$266,4,FALSE)</f>
        <v>0</v>
      </c>
      <c r="M83" s="81">
        <f t="shared" si="1"/>
        <v>0</v>
      </c>
      <c r="O83" s="16">
        <v>32973253.34</v>
      </c>
    </row>
    <row r="84" spans="1:21" hidden="1" x14ac:dyDescent="0.2">
      <c r="A84" s="74"/>
      <c r="B84" s="74"/>
      <c r="C84" s="47"/>
      <c r="D84" s="74"/>
      <c r="E84" s="270"/>
      <c r="F84" s="74"/>
      <c r="G84" s="294"/>
      <c r="H84" s="78"/>
      <c r="I84" s="95"/>
      <c r="J84" s="79"/>
      <c r="K84" s="79"/>
      <c r="L84" s="95"/>
      <c r="M84" s="81">
        <f t="shared" si="1"/>
        <v>0</v>
      </c>
    </row>
    <row r="85" spans="1:21" hidden="1" x14ac:dyDescent="0.2">
      <c r="A85" s="74"/>
      <c r="B85" s="74"/>
      <c r="C85" s="47" t="s">
        <v>241</v>
      </c>
      <c r="D85" s="77"/>
      <c r="E85" s="270"/>
      <c r="F85" s="77"/>
      <c r="G85" s="294"/>
      <c r="H85" s="78"/>
      <c r="I85" s="122">
        <f>SUM(I86:I89)</f>
        <v>0</v>
      </c>
      <c r="J85" s="79"/>
      <c r="K85" s="79"/>
      <c r="L85" s="122">
        <v>0</v>
      </c>
      <c r="M85" s="81">
        <f t="shared" si="1"/>
        <v>0</v>
      </c>
    </row>
    <row r="86" spans="1:21" hidden="1" x14ac:dyDescent="0.2">
      <c r="A86" s="74"/>
      <c r="B86" s="74"/>
      <c r="C86" s="47"/>
      <c r="D86" s="74" t="s">
        <v>19</v>
      </c>
      <c r="E86" s="270">
        <v>1990299000</v>
      </c>
      <c r="F86" s="74"/>
      <c r="G86" s="294"/>
      <c r="H86" s="78"/>
      <c r="I86" s="129">
        <f>VLOOKUP($E86,'tb control'!$C$10:$G$1978,5,FALSE)</f>
        <v>0</v>
      </c>
      <c r="J86" s="79"/>
      <c r="K86" s="79"/>
      <c r="L86" s="95">
        <f>VLOOKUP(E86,'[1]tb control'!$C$10:$F$266,4,FALSE)</f>
        <v>0</v>
      </c>
      <c r="M86" s="81">
        <f t="shared" si="1"/>
        <v>0</v>
      </c>
      <c r="O86" s="16">
        <f>SUM(O78:O83)</f>
        <v>2026894277.9599998</v>
      </c>
    </row>
    <row r="87" spans="1:21" hidden="1" x14ac:dyDescent="0.2">
      <c r="A87" s="74"/>
      <c r="B87" s="74"/>
      <c r="C87" s="47"/>
      <c r="D87" s="74" t="s">
        <v>224</v>
      </c>
      <c r="E87" s="270">
        <v>1990201000</v>
      </c>
      <c r="F87" s="74"/>
      <c r="G87" s="294"/>
      <c r="H87" s="78"/>
      <c r="I87" s="129">
        <f>VLOOKUP($E87,'tb control'!$C$10:$G$1978,5,FALSE)</f>
        <v>0</v>
      </c>
      <c r="J87" s="79"/>
      <c r="K87" s="79"/>
      <c r="L87" s="95">
        <f>VLOOKUP(E87,'[1]tb control'!$C$10:$F$266,4,FALSE)</f>
        <v>0</v>
      </c>
      <c r="M87" s="81">
        <f t="shared" si="1"/>
        <v>0</v>
      </c>
    </row>
    <row r="88" spans="1:21" hidden="1" x14ac:dyDescent="0.2">
      <c r="A88" s="74"/>
      <c r="B88" s="74"/>
      <c r="C88" s="47"/>
      <c r="D88" s="74" t="s">
        <v>222</v>
      </c>
      <c r="E88" s="270">
        <v>1990205000</v>
      </c>
      <c r="F88" s="74"/>
      <c r="G88" s="294"/>
      <c r="H88" s="78"/>
      <c r="I88" s="129">
        <f>VLOOKUP($E88,'tb control'!$C$10:$G$1978,5,FALSE)</f>
        <v>0</v>
      </c>
      <c r="J88" s="79"/>
      <c r="K88" s="79"/>
      <c r="L88" s="95">
        <f>VLOOKUP(E88,'[1]tb control'!$C$10:$F$266,4,FALSE)</f>
        <v>0</v>
      </c>
      <c r="M88" s="81">
        <f t="shared" si="1"/>
        <v>0</v>
      </c>
    </row>
    <row r="89" spans="1:21" hidden="1" x14ac:dyDescent="0.2">
      <c r="A89" s="74"/>
      <c r="B89" s="74"/>
      <c r="C89" s="47"/>
      <c r="D89" s="74" t="s">
        <v>223</v>
      </c>
      <c r="E89" s="270">
        <v>1990202000</v>
      </c>
      <c r="F89" s="74"/>
      <c r="G89" s="294"/>
      <c r="H89" s="78"/>
      <c r="I89" s="129">
        <f>VLOOKUP($E89,'tb control'!$C$10:$G$1978,5,FALSE)</f>
        <v>0</v>
      </c>
      <c r="J89" s="79"/>
      <c r="K89" s="79"/>
      <c r="L89" s="95">
        <f>VLOOKUP(E89,'[1]tb control'!$C$10:$F$266,4,FALSE)</f>
        <v>0</v>
      </c>
      <c r="M89" s="81">
        <f t="shared" si="1"/>
        <v>0</v>
      </c>
    </row>
    <row r="90" spans="1:21" hidden="1" x14ac:dyDescent="0.2">
      <c r="A90" s="74"/>
      <c r="B90" s="74"/>
      <c r="C90" s="47"/>
      <c r="D90" s="74"/>
      <c r="E90" s="270"/>
      <c r="F90" s="74"/>
      <c r="G90" s="294"/>
      <c r="H90" s="78"/>
      <c r="I90" s="129"/>
      <c r="J90" s="79"/>
      <c r="K90" s="79"/>
      <c r="L90" s="95"/>
      <c r="M90" s="81">
        <f t="shared" si="1"/>
        <v>0</v>
      </c>
    </row>
    <row r="91" spans="1:21" s="80" customFormat="1" x14ac:dyDescent="0.2">
      <c r="A91" s="74"/>
      <c r="B91" s="75" t="s">
        <v>268</v>
      </c>
      <c r="C91" s="47"/>
      <c r="D91" s="74"/>
      <c r="E91" s="270"/>
      <c r="F91" s="74"/>
      <c r="G91" s="294"/>
      <c r="H91" s="78"/>
      <c r="I91" s="155">
        <f>SUM(I78,I50,I30,I11)</f>
        <v>19282000</v>
      </c>
      <c r="J91" s="155">
        <f>SUM(J78,J50,J30,J11)</f>
        <v>11000000</v>
      </c>
      <c r="K91" s="155">
        <f>SUM(K78,K50,K30,K11)</f>
        <v>0</v>
      </c>
      <c r="L91" s="96">
        <f>SUM(L85,L78,L50,L30,L11)</f>
        <v>11000000</v>
      </c>
      <c r="M91" s="81">
        <f t="shared" si="1"/>
        <v>30282000</v>
      </c>
      <c r="O91" s="81"/>
      <c r="U91" s="81"/>
    </row>
    <row r="92" spans="1:21" x14ac:dyDescent="0.2">
      <c r="A92" s="74"/>
      <c r="B92" s="74"/>
      <c r="C92" s="47"/>
      <c r="D92" s="74"/>
      <c r="E92" s="270"/>
      <c r="F92" s="74"/>
      <c r="G92" s="294"/>
      <c r="H92" s="78"/>
      <c r="I92" s="129"/>
      <c r="J92" s="79"/>
      <c r="K92" s="79"/>
      <c r="L92" s="95"/>
      <c r="M92" s="81">
        <f t="shared" si="1"/>
        <v>0</v>
      </c>
    </row>
    <row r="93" spans="1:21" ht="16.5" x14ac:dyDescent="0.3">
      <c r="A93" s="33" t="s">
        <v>237</v>
      </c>
      <c r="B93" s="33"/>
      <c r="C93" s="47"/>
      <c r="D93" s="74"/>
      <c r="E93" s="270"/>
      <c r="F93" s="74"/>
      <c r="G93" s="294"/>
      <c r="H93" s="78"/>
      <c r="I93" s="129"/>
      <c r="J93" s="79"/>
      <c r="K93" s="79"/>
      <c r="L93" s="95"/>
      <c r="M93" s="81">
        <f t="shared" si="1"/>
        <v>0</v>
      </c>
    </row>
    <row r="94" spans="1:21" hidden="1" x14ac:dyDescent="0.2">
      <c r="A94" s="75"/>
      <c r="B94" s="75" t="s">
        <v>189</v>
      </c>
      <c r="C94" s="47"/>
      <c r="D94" s="77"/>
      <c r="E94" s="270"/>
      <c r="F94" s="77"/>
      <c r="G94" s="294"/>
      <c r="H94" s="78"/>
      <c r="I94" s="122">
        <f>I95</f>
        <v>0</v>
      </c>
      <c r="J94" s="79"/>
      <c r="K94" s="79"/>
      <c r="L94" s="91">
        <f>L95</f>
        <v>0</v>
      </c>
      <c r="M94" s="81">
        <f t="shared" si="1"/>
        <v>0</v>
      </c>
    </row>
    <row r="95" spans="1:21" hidden="1" x14ac:dyDescent="0.2">
      <c r="A95" s="74"/>
      <c r="B95" s="74"/>
      <c r="C95" s="74" t="s">
        <v>20</v>
      </c>
      <c r="D95" s="77"/>
      <c r="E95" s="270">
        <v>1020399000</v>
      </c>
      <c r="F95" s="77"/>
      <c r="G95" s="294"/>
      <c r="H95" s="78"/>
      <c r="I95" s="95">
        <v>0</v>
      </c>
      <c r="J95" s="79"/>
      <c r="K95" s="79"/>
      <c r="L95" s="95">
        <f>VLOOKUP(E95,'[1]tb control'!$C$10:$F$266,4,FALSE)</f>
        <v>0</v>
      </c>
      <c r="M95" s="81">
        <f t="shared" si="1"/>
        <v>0</v>
      </c>
    </row>
    <row r="96" spans="1:21" hidden="1" x14ac:dyDescent="0.2">
      <c r="A96" s="74"/>
      <c r="B96" s="74"/>
      <c r="C96" s="47"/>
      <c r="D96" s="77"/>
      <c r="E96" s="270"/>
      <c r="F96" s="77"/>
      <c r="G96" s="294"/>
      <c r="H96" s="78"/>
      <c r="I96" s="95"/>
      <c r="J96" s="79"/>
      <c r="K96" s="79"/>
      <c r="L96" s="95"/>
      <c r="M96" s="81">
        <f t="shared" si="1"/>
        <v>0</v>
      </c>
    </row>
    <row r="97" spans="1:21" hidden="1" x14ac:dyDescent="0.2">
      <c r="A97" s="75"/>
      <c r="B97" s="75" t="s">
        <v>190</v>
      </c>
      <c r="C97" s="47"/>
      <c r="D97" s="77"/>
      <c r="E97" s="270"/>
      <c r="F97" s="77"/>
      <c r="G97" s="295" t="s">
        <v>416</v>
      </c>
      <c r="H97" s="78"/>
      <c r="I97" s="122">
        <f>SUM(I99,I106,I114,I140,I145,I154,I159,I101)</f>
        <v>0</v>
      </c>
      <c r="J97" s="79"/>
      <c r="K97" s="79"/>
      <c r="L97" s="122">
        <f>SUM(L99,L106,L114,L140,L145,L154,L159,L102)</f>
        <v>0</v>
      </c>
      <c r="M97" s="81">
        <f t="shared" si="1"/>
        <v>0</v>
      </c>
    </row>
    <row r="98" spans="1:21" hidden="1" x14ac:dyDescent="0.2">
      <c r="A98" s="75"/>
      <c r="B98" s="75"/>
      <c r="C98" s="47"/>
      <c r="D98" s="77"/>
      <c r="E98" s="270"/>
      <c r="F98" s="77"/>
      <c r="G98" s="294"/>
      <c r="H98" s="78"/>
      <c r="I98" s="95"/>
      <c r="J98" s="79"/>
      <c r="K98" s="79"/>
      <c r="L98" s="95"/>
      <c r="M98" s="81">
        <f t="shared" si="1"/>
        <v>0</v>
      </c>
    </row>
    <row r="99" spans="1:21" hidden="1" x14ac:dyDescent="0.2">
      <c r="A99" s="74"/>
      <c r="B99" s="74"/>
      <c r="C99" s="74" t="s">
        <v>21</v>
      </c>
      <c r="D99" s="77"/>
      <c r="E99" s="270">
        <v>1060101000</v>
      </c>
      <c r="F99" s="77"/>
      <c r="G99" s="294"/>
      <c r="H99" s="78"/>
      <c r="I99" s="130">
        <f>VLOOKUP($E99,'tb control'!$C$10:$G$1978,5,FALSE)</f>
        <v>0</v>
      </c>
      <c r="J99" s="79"/>
      <c r="K99" s="79"/>
      <c r="L99" s="95">
        <f>VLOOKUP(E99,'[1]tb control'!$C$10:$F$266,4,FALSE)</f>
        <v>0</v>
      </c>
      <c r="M99" s="81">
        <f t="shared" si="1"/>
        <v>0</v>
      </c>
    </row>
    <row r="100" spans="1:21" hidden="1" x14ac:dyDescent="0.2">
      <c r="A100" s="74"/>
      <c r="B100" s="74"/>
      <c r="C100" s="74"/>
      <c r="D100" s="77"/>
      <c r="E100" s="270"/>
      <c r="F100" s="77"/>
      <c r="G100" s="294"/>
      <c r="H100" s="78"/>
      <c r="I100" s="130"/>
      <c r="J100" s="79"/>
      <c r="K100" s="79"/>
      <c r="L100" s="95"/>
      <c r="M100" s="81">
        <f t="shared" si="1"/>
        <v>0</v>
      </c>
    </row>
    <row r="101" spans="1:21" hidden="1" x14ac:dyDescent="0.2">
      <c r="A101" s="74"/>
      <c r="B101" s="74"/>
      <c r="C101" s="74" t="s">
        <v>22</v>
      </c>
      <c r="D101" s="77"/>
      <c r="E101" s="270"/>
      <c r="F101" s="77"/>
      <c r="G101" s="294"/>
      <c r="H101" s="78"/>
      <c r="I101" s="121">
        <f>I104</f>
        <v>0</v>
      </c>
      <c r="J101" s="79"/>
      <c r="K101" s="79"/>
      <c r="L101" s="122"/>
      <c r="M101" s="81">
        <f t="shared" si="1"/>
        <v>0</v>
      </c>
    </row>
    <row r="102" spans="1:21" hidden="1" x14ac:dyDescent="0.2">
      <c r="A102" s="74"/>
      <c r="B102" s="74"/>
      <c r="C102" s="6"/>
      <c r="D102" s="74" t="s">
        <v>230</v>
      </c>
      <c r="E102" s="270">
        <v>1060299000</v>
      </c>
      <c r="F102" s="77"/>
      <c r="G102" s="294"/>
      <c r="H102" s="78"/>
      <c r="I102" s="95">
        <f>VLOOKUP($E102,'tb control'!$C$10:$G$1978,5,FALSE)</f>
        <v>0</v>
      </c>
      <c r="J102" s="79"/>
      <c r="K102" s="79"/>
      <c r="L102" s="95">
        <f>VLOOKUP(E102,'[1]tb control'!$C$10:$F$266,4,FALSE)</f>
        <v>0</v>
      </c>
      <c r="M102" s="81">
        <f t="shared" si="1"/>
        <v>0</v>
      </c>
    </row>
    <row r="103" spans="1:21" hidden="1" x14ac:dyDescent="0.2">
      <c r="A103" s="74"/>
      <c r="B103" s="74"/>
      <c r="C103" s="6"/>
      <c r="D103" s="47" t="s">
        <v>271</v>
      </c>
      <c r="E103" s="270">
        <v>1060299100</v>
      </c>
      <c r="F103" s="77"/>
      <c r="G103" s="294"/>
      <c r="H103" s="78"/>
      <c r="I103" s="122">
        <f>-VLOOKUP($E103,'tb control'!$C$10:$G$1978,5,FALSE)</f>
        <v>0</v>
      </c>
      <c r="J103" s="79"/>
      <c r="K103" s="79"/>
      <c r="L103" s="122">
        <f>VLOOKUP(E103,'[1]tb control'!$C$10:$F$266,4,FALSE)</f>
        <v>0</v>
      </c>
      <c r="M103" s="81">
        <f t="shared" si="1"/>
        <v>0</v>
      </c>
    </row>
    <row r="104" spans="1:21" hidden="1" x14ac:dyDescent="0.2">
      <c r="A104" s="74"/>
      <c r="B104" s="74"/>
      <c r="C104" s="6"/>
      <c r="D104" s="47" t="s">
        <v>272</v>
      </c>
      <c r="E104" s="270"/>
      <c r="F104" s="77"/>
      <c r="G104" s="294"/>
      <c r="H104" s="78"/>
      <c r="I104" s="96">
        <f>SUM(I102:I103)</f>
        <v>0</v>
      </c>
      <c r="J104" s="79"/>
      <c r="K104" s="79"/>
      <c r="L104" s="96">
        <f>SUM(L102:L103)</f>
        <v>0</v>
      </c>
      <c r="M104" s="81">
        <f t="shared" si="1"/>
        <v>0</v>
      </c>
    </row>
    <row r="105" spans="1:21" hidden="1" x14ac:dyDescent="0.2">
      <c r="A105" s="74"/>
      <c r="B105" s="74"/>
      <c r="C105" s="74"/>
      <c r="D105" s="77"/>
      <c r="E105" s="270"/>
      <c r="F105" s="77"/>
      <c r="G105" s="294"/>
      <c r="H105" s="78"/>
      <c r="I105" s="95"/>
      <c r="J105" s="79"/>
      <c r="K105" s="79"/>
      <c r="L105" s="95"/>
      <c r="M105" s="81">
        <f t="shared" si="1"/>
        <v>0</v>
      </c>
    </row>
    <row r="106" spans="1:21" hidden="1" x14ac:dyDescent="0.2">
      <c r="A106" s="74"/>
      <c r="B106" s="74"/>
      <c r="C106" s="74" t="s">
        <v>242</v>
      </c>
      <c r="D106" s="77"/>
      <c r="E106" s="270"/>
      <c r="F106" s="77"/>
      <c r="G106" s="294"/>
      <c r="H106" s="78"/>
      <c r="I106" s="121">
        <f>SUM(I109,I112)</f>
        <v>0</v>
      </c>
      <c r="J106" s="79"/>
      <c r="K106" s="79"/>
      <c r="L106" s="121">
        <f>SUM(L109,L112)</f>
        <v>0</v>
      </c>
      <c r="M106" s="81">
        <f t="shared" si="1"/>
        <v>0</v>
      </c>
    </row>
    <row r="107" spans="1:21" hidden="1" x14ac:dyDescent="0.2">
      <c r="A107" s="74"/>
      <c r="B107" s="74"/>
      <c r="C107" s="74"/>
      <c r="D107" s="74" t="s">
        <v>23</v>
      </c>
      <c r="E107" s="270">
        <v>1060401000</v>
      </c>
      <c r="F107" s="77"/>
      <c r="G107" s="93">
        <f>VLOOKUP($E107,'tb control'!$C$10:$G$1978,5,FALSE)</f>
        <v>0</v>
      </c>
      <c r="H107" s="78"/>
      <c r="I107" s="95">
        <f>VLOOKUP($E107,'tb control'!$C$10:$G$1978,5,FALSE)</f>
        <v>0</v>
      </c>
      <c r="J107" s="79"/>
      <c r="K107" s="79"/>
      <c r="L107" s="95">
        <f>VLOOKUP(E107,'[1]tb control'!$C$10:$F$266,4,FALSE)</f>
        <v>0</v>
      </c>
      <c r="M107" s="81">
        <f t="shared" si="1"/>
        <v>0</v>
      </c>
    </row>
    <row r="108" spans="1:21" hidden="1" x14ac:dyDescent="0.2">
      <c r="A108" s="74"/>
      <c r="B108" s="74"/>
      <c r="C108" s="47"/>
      <c r="D108" s="47" t="s">
        <v>271</v>
      </c>
      <c r="E108" s="270">
        <v>1060401100</v>
      </c>
      <c r="F108" s="77"/>
      <c r="G108" s="94">
        <f>VLOOKUP($E108,'tb control'!$C$10:$G$1978,5,FALSE)</f>
        <v>0</v>
      </c>
      <c r="H108" s="78"/>
      <c r="I108" s="129">
        <f>-G108</f>
        <v>0</v>
      </c>
      <c r="J108" s="79"/>
      <c r="K108" s="79"/>
      <c r="L108" s="122">
        <f>VLOOKUP(E108,'[1]tb control'!$C$10:$F$266,4,FALSE)</f>
        <v>0</v>
      </c>
      <c r="M108" s="81">
        <f t="shared" si="1"/>
        <v>0</v>
      </c>
    </row>
    <row r="109" spans="1:21" hidden="1" x14ac:dyDescent="0.2">
      <c r="A109" s="74"/>
      <c r="B109" s="74"/>
      <c r="C109" s="47"/>
      <c r="D109" s="47" t="s">
        <v>272</v>
      </c>
      <c r="E109" s="270"/>
      <c r="F109" s="77"/>
      <c r="G109" s="94"/>
      <c r="H109" s="78"/>
      <c r="I109" s="96">
        <f>SUM(I107:I108)</f>
        <v>0</v>
      </c>
      <c r="J109" s="79"/>
      <c r="K109" s="79"/>
      <c r="L109" s="96">
        <f>SUM(L107:L108)</f>
        <v>0</v>
      </c>
      <c r="M109" s="81">
        <f t="shared" si="1"/>
        <v>0</v>
      </c>
    </row>
    <row r="110" spans="1:21" s="10" customFormat="1" hidden="1" x14ac:dyDescent="0.2">
      <c r="A110" s="74"/>
      <c r="B110" s="74"/>
      <c r="C110" s="74"/>
      <c r="D110" s="74" t="s">
        <v>24</v>
      </c>
      <c r="E110" s="270">
        <v>1060499000</v>
      </c>
      <c r="F110" s="77"/>
      <c r="G110" s="93">
        <f>VLOOKUP($E110,'tb control'!$C$10:$G$1978,5,FALSE)</f>
        <v>0</v>
      </c>
      <c r="H110" s="78"/>
      <c r="I110" s="95">
        <f>VLOOKUP($E110,'tb control'!$C$10:$G$1978,5,FALSE)</f>
        <v>0</v>
      </c>
      <c r="J110" s="79"/>
      <c r="K110" s="79"/>
      <c r="L110" s="95">
        <f>VLOOKUP(E110,'[1]tb control'!$C$10:$F$266,4,FALSE)</f>
        <v>0</v>
      </c>
      <c r="M110" s="81">
        <f t="shared" si="1"/>
        <v>0</v>
      </c>
      <c r="O110" s="18"/>
      <c r="U110" s="18"/>
    </row>
    <row r="111" spans="1:21" s="10" customFormat="1" hidden="1" x14ac:dyDescent="0.2">
      <c r="A111" s="74"/>
      <c r="B111" s="74"/>
      <c r="C111" s="47"/>
      <c r="D111" s="47" t="s">
        <v>271</v>
      </c>
      <c r="E111" s="270">
        <v>1060499100</v>
      </c>
      <c r="F111" s="77"/>
      <c r="G111" s="94">
        <f>VLOOKUP($E111,'tb control'!$C$10:$G$1978,5,FALSE)</f>
        <v>0</v>
      </c>
      <c r="H111" s="78"/>
      <c r="I111" s="95">
        <f>-G111</f>
        <v>0</v>
      </c>
      <c r="J111" s="79"/>
      <c r="K111" s="79"/>
      <c r="L111" s="122">
        <f>VLOOKUP(E111,'[1]tb control'!$C$10:$F$266,4,FALSE)</f>
        <v>0</v>
      </c>
      <c r="M111" s="81">
        <f t="shared" si="1"/>
        <v>0</v>
      </c>
      <c r="O111" s="18"/>
      <c r="U111" s="18"/>
    </row>
    <row r="112" spans="1:21" s="10" customFormat="1" hidden="1" x14ac:dyDescent="0.2">
      <c r="A112" s="74"/>
      <c r="B112" s="74"/>
      <c r="C112" s="47"/>
      <c r="D112" s="47" t="s">
        <v>272</v>
      </c>
      <c r="E112" s="270"/>
      <c r="F112" s="77"/>
      <c r="G112" s="94"/>
      <c r="H112" s="78"/>
      <c r="I112" s="96">
        <f>SUM(I110:I111)</f>
        <v>0</v>
      </c>
      <c r="J112" s="79"/>
      <c r="K112" s="79"/>
      <c r="L112" s="96">
        <f>SUM(L110:L111)</f>
        <v>0</v>
      </c>
      <c r="M112" s="81">
        <f t="shared" si="1"/>
        <v>0</v>
      </c>
      <c r="O112" s="18"/>
      <c r="U112" s="18"/>
    </row>
    <row r="113" spans="1:21" s="10" customFormat="1" hidden="1" x14ac:dyDescent="0.2">
      <c r="A113" s="74"/>
      <c r="B113" s="74"/>
      <c r="C113" s="74"/>
      <c r="D113" s="47"/>
      <c r="E113" s="270"/>
      <c r="F113" s="77"/>
      <c r="G113" s="94"/>
      <c r="H113" s="78"/>
      <c r="I113" s="95"/>
      <c r="J113" s="79"/>
      <c r="K113" s="79"/>
      <c r="L113" s="95"/>
      <c r="M113" s="81">
        <f t="shared" si="1"/>
        <v>0</v>
      </c>
      <c r="O113" s="18"/>
      <c r="U113" s="18"/>
    </row>
    <row r="114" spans="1:21" s="10" customFormat="1" hidden="1" x14ac:dyDescent="0.2">
      <c r="A114" s="74"/>
      <c r="B114" s="74"/>
      <c r="C114" s="74" t="s">
        <v>244</v>
      </c>
      <c r="D114" s="47"/>
      <c r="E114" s="270"/>
      <c r="F114" s="77"/>
      <c r="G114" s="94"/>
      <c r="H114" s="78"/>
      <c r="I114" s="121">
        <f>SUM(I117,I120,I123,I126,I129,I132,I135,I138)</f>
        <v>0</v>
      </c>
      <c r="J114" s="79"/>
      <c r="K114" s="79"/>
      <c r="L114" s="121">
        <f>SUM(L117,L120,L123,L126,L129,L132,L135,L138)</f>
        <v>0</v>
      </c>
      <c r="M114" s="81">
        <f t="shared" si="1"/>
        <v>0</v>
      </c>
      <c r="O114" s="18"/>
      <c r="U114" s="18"/>
    </row>
    <row r="115" spans="1:21" s="10" customFormat="1" hidden="1" x14ac:dyDescent="0.2">
      <c r="A115" s="74"/>
      <c r="B115" s="74"/>
      <c r="C115" s="74"/>
      <c r="D115" s="74" t="s">
        <v>25</v>
      </c>
      <c r="E115" s="270">
        <v>1060502000</v>
      </c>
      <c r="F115" s="77"/>
      <c r="G115" s="93">
        <f>VLOOKUP($E115,'tb control'!$C$10:$G$1978,5,FALSE)</f>
        <v>0</v>
      </c>
      <c r="H115" s="78"/>
      <c r="I115" s="95">
        <f>VLOOKUP($E115,'tb control'!$C$10:$G$1978,5,FALSE)</f>
        <v>0</v>
      </c>
      <c r="J115" s="79"/>
      <c r="K115" s="79"/>
      <c r="L115" s="95">
        <f>VLOOKUP(E115,'[1]tb control'!$C$10:$F$266,4,FALSE)</f>
        <v>0</v>
      </c>
      <c r="M115" s="81">
        <f t="shared" si="1"/>
        <v>0</v>
      </c>
      <c r="O115" s="18"/>
      <c r="U115" s="18"/>
    </row>
    <row r="116" spans="1:21" s="10" customFormat="1" hidden="1" x14ac:dyDescent="0.2">
      <c r="A116" s="74"/>
      <c r="B116" s="74"/>
      <c r="C116" s="47"/>
      <c r="D116" s="47" t="s">
        <v>271</v>
      </c>
      <c r="E116" s="270">
        <v>1060502100</v>
      </c>
      <c r="F116" s="77"/>
      <c r="G116" s="94">
        <f>VLOOKUP($E116,'tb control'!$C$10:$G$1978,5,FALSE)</f>
        <v>0</v>
      </c>
      <c r="H116" s="78"/>
      <c r="I116" s="95">
        <f>-G116</f>
        <v>0</v>
      </c>
      <c r="J116" s="79"/>
      <c r="K116" s="79"/>
      <c r="L116" s="122">
        <f>VLOOKUP(E116,'[1]tb control'!$C$10:$F$266,4,FALSE)</f>
        <v>0</v>
      </c>
      <c r="M116" s="81">
        <f t="shared" si="1"/>
        <v>0</v>
      </c>
      <c r="O116" s="18"/>
      <c r="U116" s="18"/>
    </row>
    <row r="117" spans="1:21" s="10" customFormat="1" hidden="1" x14ac:dyDescent="0.2">
      <c r="A117" s="74"/>
      <c r="B117" s="74"/>
      <c r="C117" s="47"/>
      <c r="D117" s="47" t="s">
        <v>272</v>
      </c>
      <c r="E117" s="270"/>
      <c r="F117" s="77"/>
      <c r="G117" s="94"/>
      <c r="H117" s="78"/>
      <c r="I117" s="96">
        <f>SUM(I115:I116)</f>
        <v>0</v>
      </c>
      <c r="J117" s="79"/>
      <c r="K117" s="79"/>
      <c r="L117" s="96">
        <f>SUM(L115:L116)</f>
        <v>0</v>
      </c>
      <c r="M117" s="81">
        <f t="shared" si="1"/>
        <v>0</v>
      </c>
      <c r="O117" s="18"/>
      <c r="U117" s="18"/>
    </row>
    <row r="118" spans="1:21" s="10" customFormat="1" hidden="1" x14ac:dyDescent="0.2">
      <c r="A118" s="74"/>
      <c r="B118" s="74"/>
      <c r="C118" s="74"/>
      <c r="D118" s="74" t="s">
        <v>104</v>
      </c>
      <c r="E118" s="270">
        <v>1060503000</v>
      </c>
      <c r="F118" s="77"/>
      <c r="G118" s="93">
        <f>VLOOKUP($E118,'tb control'!$C$10:$G$1978,5,FALSE)</f>
        <v>0</v>
      </c>
      <c r="H118" s="78"/>
      <c r="I118" s="95">
        <f>VLOOKUP($E118,'tb control'!$C$10:$G$1978,5,FALSE)</f>
        <v>0</v>
      </c>
      <c r="J118" s="79"/>
      <c r="K118" s="79"/>
      <c r="L118" s="95">
        <f>VLOOKUP(E118,'[1]tb control'!$C$10:$F$266,4,FALSE)</f>
        <v>0</v>
      </c>
      <c r="M118" s="81">
        <f t="shared" si="1"/>
        <v>0</v>
      </c>
      <c r="O118" s="18"/>
      <c r="U118" s="18"/>
    </row>
    <row r="119" spans="1:21" s="10" customFormat="1" hidden="1" x14ac:dyDescent="0.2">
      <c r="A119" s="74"/>
      <c r="B119" s="74"/>
      <c r="C119" s="47"/>
      <c r="D119" s="47" t="s">
        <v>271</v>
      </c>
      <c r="E119" s="270">
        <v>1060503100</v>
      </c>
      <c r="F119" s="77"/>
      <c r="G119" s="94">
        <f>VLOOKUP($E119,'tb control'!$C$10:$G$1978,5,FALSE)</f>
        <v>0</v>
      </c>
      <c r="H119" s="78"/>
      <c r="I119" s="95">
        <f>-G119</f>
        <v>0</v>
      </c>
      <c r="J119" s="79"/>
      <c r="K119" s="79"/>
      <c r="L119" s="122">
        <f>VLOOKUP(E119,'[1]tb control'!$C$10:$F$266,4,FALSE)</f>
        <v>0</v>
      </c>
      <c r="M119" s="81">
        <f t="shared" si="1"/>
        <v>0</v>
      </c>
      <c r="O119" s="18"/>
      <c r="U119" s="18"/>
    </row>
    <row r="120" spans="1:21" s="10" customFormat="1" hidden="1" x14ac:dyDescent="0.2">
      <c r="A120" s="74"/>
      <c r="B120" s="74"/>
      <c r="C120" s="47"/>
      <c r="D120" s="47" t="s">
        <v>272</v>
      </c>
      <c r="E120" s="270"/>
      <c r="F120" s="77"/>
      <c r="G120" s="94"/>
      <c r="H120" s="78"/>
      <c r="I120" s="96">
        <f>SUM(I118:I119)</f>
        <v>0</v>
      </c>
      <c r="J120" s="79"/>
      <c r="K120" s="79"/>
      <c r="L120" s="96">
        <f>SUM(L118:L119)</f>
        <v>0</v>
      </c>
      <c r="M120" s="81">
        <f t="shared" si="1"/>
        <v>0</v>
      </c>
      <c r="O120" s="18"/>
      <c r="U120" s="18"/>
    </row>
    <row r="121" spans="1:21" s="10" customFormat="1" hidden="1" x14ac:dyDescent="0.2">
      <c r="A121" s="74"/>
      <c r="B121" s="74"/>
      <c r="C121" s="74"/>
      <c r="D121" s="74" t="s">
        <v>26</v>
      </c>
      <c r="E121" s="270">
        <v>1060507000</v>
      </c>
      <c r="F121" s="77"/>
      <c r="G121" s="93">
        <f>VLOOKUP($E121,'tb control'!$C$10:$G$1978,5,FALSE)</f>
        <v>0</v>
      </c>
      <c r="H121" s="78"/>
      <c r="I121" s="95">
        <f>VLOOKUP($E121,'tb control'!$C$10:$G$1978,5,FALSE)</f>
        <v>0</v>
      </c>
      <c r="J121" s="79"/>
      <c r="K121" s="79"/>
      <c r="L121" s="95">
        <f>VLOOKUP(E121,'[1]tb control'!$C$10:$F$266,4,FALSE)</f>
        <v>0</v>
      </c>
      <c r="M121" s="81">
        <f t="shared" si="1"/>
        <v>0</v>
      </c>
      <c r="O121" s="18"/>
      <c r="U121" s="18"/>
    </row>
    <row r="122" spans="1:21" s="10" customFormat="1" hidden="1" x14ac:dyDescent="0.2">
      <c r="A122" s="74"/>
      <c r="B122" s="74"/>
      <c r="C122" s="74"/>
      <c r="D122" s="47" t="s">
        <v>271</v>
      </c>
      <c r="E122" s="270">
        <v>1060507100</v>
      </c>
      <c r="F122" s="77"/>
      <c r="G122" s="94">
        <f>VLOOKUP($E122,'tb control'!$C$10:$G$1978,5,FALSE)</f>
        <v>0</v>
      </c>
      <c r="H122" s="78"/>
      <c r="I122" s="95">
        <f>-G122</f>
        <v>0</v>
      </c>
      <c r="J122" s="79"/>
      <c r="K122" s="79"/>
      <c r="L122" s="122">
        <f>VLOOKUP(E122,'[1]tb control'!$C$10:$F$266,4,FALSE)</f>
        <v>0</v>
      </c>
      <c r="M122" s="81">
        <f t="shared" si="1"/>
        <v>0</v>
      </c>
      <c r="O122" s="18"/>
      <c r="U122" s="18"/>
    </row>
    <row r="123" spans="1:21" s="10" customFormat="1" hidden="1" x14ac:dyDescent="0.2">
      <c r="A123" s="74"/>
      <c r="B123" s="74"/>
      <c r="C123" s="74"/>
      <c r="D123" s="47" t="s">
        <v>272</v>
      </c>
      <c r="E123" s="270"/>
      <c r="F123" s="77"/>
      <c r="G123" s="94"/>
      <c r="H123" s="78"/>
      <c r="I123" s="96">
        <f>SUM(I121:I122)</f>
        <v>0</v>
      </c>
      <c r="J123" s="79"/>
      <c r="K123" s="79"/>
      <c r="L123" s="96">
        <f>SUM(L121:L122)</f>
        <v>0</v>
      </c>
      <c r="M123" s="81">
        <f t="shared" si="1"/>
        <v>0</v>
      </c>
      <c r="O123" s="18"/>
      <c r="U123" s="18"/>
    </row>
    <row r="124" spans="1:21" s="10" customFormat="1" hidden="1" x14ac:dyDescent="0.2">
      <c r="A124" s="74"/>
      <c r="B124" s="74"/>
      <c r="C124" s="74"/>
      <c r="D124" s="74" t="s">
        <v>105</v>
      </c>
      <c r="E124" s="270">
        <v>1060509000</v>
      </c>
      <c r="F124" s="77"/>
      <c r="G124" s="93">
        <f>VLOOKUP($E124,'tb control'!$C$10:$G$1978,5,FALSE)</f>
        <v>0</v>
      </c>
      <c r="H124" s="78"/>
      <c r="I124" s="95">
        <f>VLOOKUP($E124,'tb control'!$C$10:$G$1978,5,FALSE)</f>
        <v>0</v>
      </c>
      <c r="J124" s="79"/>
      <c r="K124" s="79"/>
      <c r="L124" s="95">
        <f>VLOOKUP(E124,'[1]tb control'!$C$10:$F$266,4,FALSE)</f>
        <v>0</v>
      </c>
      <c r="M124" s="81">
        <f t="shared" si="1"/>
        <v>0</v>
      </c>
      <c r="O124" s="18"/>
      <c r="U124" s="18"/>
    </row>
    <row r="125" spans="1:21" s="10" customFormat="1" hidden="1" x14ac:dyDescent="0.2">
      <c r="A125" s="74"/>
      <c r="B125" s="74"/>
      <c r="C125" s="74"/>
      <c r="D125" s="47" t="s">
        <v>271</v>
      </c>
      <c r="E125" s="270">
        <v>1060509100</v>
      </c>
      <c r="F125" s="77"/>
      <c r="G125" s="94">
        <f>VLOOKUP($E125,'tb control'!$C$10:$G$1978,5,FALSE)</f>
        <v>0</v>
      </c>
      <c r="H125" s="78"/>
      <c r="I125" s="95">
        <f>-G125</f>
        <v>0</v>
      </c>
      <c r="J125" s="79"/>
      <c r="K125" s="79"/>
      <c r="L125" s="122">
        <f>VLOOKUP(E125,'[1]tb control'!$C$10:$F$266,4,FALSE)</f>
        <v>0</v>
      </c>
      <c r="M125" s="81">
        <f t="shared" si="1"/>
        <v>0</v>
      </c>
      <c r="O125" s="18"/>
      <c r="U125" s="18"/>
    </row>
    <row r="126" spans="1:21" s="10" customFormat="1" hidden="1" x14ac:dyDescent="0.2">
      <c r="A126" s="74"/>
      <c r="B126" s="74"/>
      <c r="C126" s="74"/>
      <c r="D126" s="47" t="s">
        <v>272</v>
      </c>
      <c r="E126" s="270"/>
      <c r="F126" s="77"/>
      <c r="G126" s="94"/>
      <c r="H126" s="78"/>
      <c r="I126" s="96">
        <f>SUM(I124:I125)</f>
        <v>0</v>
      </c>
      <c r="J126" s="79"/>
      <c r="K126" s="79"/>
      <c r="L126" s="96">
        <f>SUM(L124:L125)</f>
        <v>0</v>
      </c>
      <c r="M126" s="81">
        <f t="shared" si="1"/>
        <v>0</v>
      </c>
      <c r="O126" s="18"/>
      <c r="U126" s="18"/>
    </row>
    <row r="127" spans="1:21" s="10" customFormat="1" hidden="1" x14ac:dyDescent="0.2">
      <c r="A127" s="74"/>
      <c r="B127" s="74"/>
      <c r="C127" s="74"/>
      <c r="D127" s="74" t="s">
        <v>106</v>
      </c>
      <c r="E127" s="270">
        <v>1060511000</v>
      </c>
      <c r="F127" s="77"/>
      <c r="G127" s="93">
        <f>VLOOKUP($E127,'tb control'!$C$10:$G$1978,5,FALSE)</f>
        <v>0</v>
      </c>
      <c r="H127" s="78"/>
      <c r="I127" s="95">
        <f>VLOOKUP($E127,'tb control'!$C$10:$G$1978,5,FALSE)</f>
        <v>0</v>
      </c>
      <c r="J127" s="79"/>
      <c r="K127" s="79"/>
      <c r="L127" s="95">
        <f>VLOOKUP(E127,'[1]tb control'!$C$10:$F$266,4,FALSE)</f>
        <v>0</v>
      </c>
      <c r="M127" s="81">
        <f t="shared" si="1"/>
        <v>0</v>
      </c>
      <c r="O127" s="18"/>
      <c r="U127" s="18"/>
    </row>
    <row r="128" spans="1:21" s="10" customFormat="1" hidden="1" x14ac:dyDescent="0.2">
      <c r="A128" s="74"/>
      <c r="B128" s="74"/>
      <c r="C128" s="74"/>
      <c r="D128" s="47" t="s">
        <v>271</v>
      </c>
      <c r="E128" s="270">
        <v>1060511100</v>
      </c>
      <c r="F128" s="77"/>
      <c r="G128" s="94">
        <f>VLOOKUP($E128,'tb control'!$C$10:$G$1978,5,FALSE)</f>
        <v>0</v>
      </c>
      <c r="H128" s="78"/>
      <c r="I128" s="95">
        <f>-G128</f>
        <v>0</v>
      </c>
      <c r="J128" s="79"/>
      <c r="K128" s="79"/>
      <c r="L128" s="122">
        <f>VLOOKUP(E128,'[1]tb control'!$C$10:$F$266,4,FALSE)</f>
        <v>0</v>
      </c>
      <c r="M128" s="81">
        <f t="shared" si="1"/>
        <v>0</v>
      </c>
      <c r="O128" s="18"/>
      <c r="U128" s="18"/>
    </row>
    <row r="129" spans="1:21" s="10" customFormat="1" hidden="1" x14ac:dyDescent="0.2">
      <c r="A129" s="74"/>
      <c r="B129" s="74"/>
      <c r="C129" s="74"/>
      <c r="D129" s="47" t="s">
        <v>272</v>
      </c>
      <c r="E129" s="270"/>
      <c r="F129" s="77"/>
      <c r="G129" s="94"/>
      <c r="H129" s="78"/>
      <c r="I129" s="96">
        <f>SUM(I127:I128)</f>
        <v>0</v>
      </c>
      <c r="J129" s="79"/>
      <c r="K129" s="79"/>
      <c r="L129" s="96">
        <f>SUM(L127:L128)</f>
        <v>0</v>
      </c>
      <c r="M129" s="81">
        <f t="shared" si="1"/>
        <v>0</v>
      </c>
      <c r="O129" s="18"/>
      <c r="U129" s="18"/>
    </row>
    <row r="130" spans="1:21" hidden="1" x14ac:dyDescent="0.2">
      <c r="A130" s="74"/>
      <c r="B130" s="74"/>
      <c r="C130" s="74"/>
      <c r="D130" s="74" t="s">
        <v>27</v>
      </c>
      <c r="E130" s="270">
        <v>1060513000</v>
      </c>
      <c r="F130" s="77"/>
      <c r="G130" s="93">
        <f>VLOOKUP($E130,'tb control'!$C$10:$G$1978,5,FALSE)</f>
        <v>0</v>
      </c>
      <c r="H130" s="78"/>
      <c r="I130" s="95">
        <f>VLOOKUP($E130,'tb control'!$C$10:$G$1978,5,FALSE)</f>
        <v>0</v>
      </c>
      <c r="J130" s="79"/>
      <c r="K130" s="79"/>
      <c r="L130" s="95">
        <f>VLOOKUP(E130,'[1]tb control'!$C$10:$F$266,4,FALSE)</f>
        <v>0</v>
      </c>
      <c r="M130" s="81">
        <f t="shared" si="1"/>
        <v>0</v>
      </c>
    </row>
    <row r="131" spans="1:21" hidden="1" x14ac:dyDescent="0.2">
      <c r="A131" s="74"/>
      <c r="B131" s="74"/>
      <c r="C131" s="74"/>
      <c r="D131" s="47" t="s">
        <v>271</v>
      </c>
      <c r="E131" s="270">
        <v>1060513100</v>
      </c>
      <c r="F131" s="77"/>
      <c r="G131" s="94">
        <f>VLOOKUP($E131,'tb control'!$C$10:$G$1978,5,FALSE)</f>
        <v>0</v>
      </c>
      <c r="H131" s="78"/>
      <c r="I131" s="95">
        <f>-G131</f>
        <v>0</v>
      </c>
      <c r="J131" s="79"/>
      <c r="K131" s="79"/>
      <c r="L131" s="122">
        <f>VLOOKUP(E131,'[1]tb control'!$C$10:$F$266,4,FALSE)</f>
        <v>0</v>
      </c>
      <c r="M131" s="81">
        <f t="shared" si="1"/>
        <v>0</v>
      </c>
    </row>
    <row r="132" spans="1:21" hidden="1" x14ac:dyDescent="0.2">
      <c r="A132" s="74"/>
      <c r="B132" s="74"/>
      <c r="C132" s="74"/>
      <c r="D132" s="47" t="s">
        <v>272</v>
      </c>
      <c r="E132" s="270"/>
      <c r="F132" s="77"/>
      <c r="G132" s="94"/>
      <c r="H132" s="78"/>
      <c r="I132" s="96">
        <f>SUM(I130:I131)</f>
        <v>0</v>
      </c>
      <c r="J132" s="79"/>
      <c r="K132" s="79"/>
      <c r="L132" s="96">
        <f>SUM(L130:L131)</f>
        <v>0</v>
      </c>
      <c r="M132" s="81">
        <f t="shared" si="1"/>
        <v>0</v>
      </c>
    </row>
    <row r="133" spans="1:21" hidden="1" x14ac:dyDescent="0.2">
      <c r="A133" s="74"/>
      <c r="B133" s="74"/>
      <c r="C133" s="74"/>
      <c r="D133" s="74" t="s">
        <v>257</v>
      </c>
      <c r="E133" s="270">
        <v>1060514000</v>
      </c>
      <c r="F133" s="77"/>
      <c r="G133" s="93">
        <f>VLOOKUP($E133,'tb control'!$C$10:$G$1978,5,FALSE)</f>
        <v>0</v>
      </c>
      <c r="H133" s="78"/>
      <c r="I133" s="95">
        <f>VLOOKUP($E133,'tb control'!$C$10:$G$1978,5,FALSE)</f>
        <v>0</v>
      </c>
      <c r="J133" s="79"/>
      <c r="K133" s="79"/>
      <c r="L133" s="95">
        <f>VLOOKUP(E133,'[1]tb control'!$C$10:$F$266,4,FALSE)</f>
        <v>0</v>
      </c>
      <c r="M133" s="81">
        <f t="shared" si="1"/>
        <v>0</v>
      </c>
    </row>
    <row r="134" spans="1:21" hidden="1" x14ac:dyDescent="0.2">
      <c r="A134" s="74"/>
      <c r="B134" s="74"/>
      <c r="C134" s="74"/>
      <c r="D134" s="47" t="s">
        <v>273</v>
      </c>
      <c r="E134" s="270">
        <v>1060514100</v>
      </c>
      <c r="F134" s="77"/>
      <c r="G134" s="94">
        <f>VLOOKUP($E134,'tb control'!$C$10:$G$1978,5,FALSE)</f>
        <v>0</v>
      </c>
      <c r="H134" s="78"/>
      <c r="I134" s="95">
        <f>-G134</f>
        <v>0</v>
      </c>
      <c r="J134" s="79"/>
      <c r="K134" s="79"/>
      <c r="L134" s="122">
        <f>VLOOKUP(E134,'[1]tb control'!$C$10:$F$266,4,FALSE)</f>
        <v>0</v>
      </c>
      <c r="M134" s="81">
        <f t="shared" si="1"/>
        <v>0</v>
      </c>
    </row>
    <row r="135" spans="1:21" hidden="1" x14ac:dyDescent="0.2">
      <c r="A135" s="74"/>
      <c r="B135" s="74"/>
      <c r="C135" s="74"/>
      <c r="D135" s="47" t="s">
        <v>272</v>
      </c>
      <c r="E135" s="270"/>
      <c r="F135" s="77"/>
      <c r="G135" s="94"/>
      <c r="H135" s="78"/>
      <c r="I135" s="96">
        <f>SUM(I133:I134)</f>
        <v>0</v>
      </c>
      <c r="J135" s="79"/>
      <c r="K135" s="79"/>
      <c r="L135" s="96">
        <f>SUM(L133:L134)</f>
        <v>0</v>
      </c>
      <c r="M135" s="81">
        <f t="shared" si="1"/>
        <v>0</v>
      </c>
    </row>
    <row r="136" spans="1:21" hidden="1" x14ac:dyDescent="0.2">
      <c r="A136" s="74"/>
      <c r="B136" s="74"/>
      <c r="C136" s="74"/>
      <c r="D136" s="74" t="s">
        <v>107</v>
      </c>
      <c r="E136" s="270">
        <v>1060599000</v>
      </c>
      <c r="F136" s="77"/>
      <c r="G136" s="93">
        <f>VLOOKUP($E136,'tb control'!$C$10:$G$1978,5,FALSE)</f>
        <v>0</v>
      </c>
      <c r="H136" s="78"/>
      <c r="I136" s="95">
        <f>VLOOKUP($E136,'tb control'!$C$10:$G$1978,5,FALSE)</f>
        <v>0</v>
      </c>
      <c r="J136" s="79"/>
      <c r="K136" s="79"/>
      <c r="L136" s="95">
        <f>VLOOKUP(E136,'[1]tb control'!$C$10:$F$266,4,FALSE)</f>
        <v>0</v>
      </c>
      <c r="M136" s="81">
        <f t="shared" si="1"/>
        <v>0</v>
      </c>
    </row>
    <row r="137" spans="1:21" hidden="1" x14ac:dyDescent="0.2">
      <c r="A137" s="74"/>
      <c r="B137" s="74"/>
      <c r="C137" s="74"/>
      <c r="D137" s="47" t="s">
        <v>271</v>
      </c>
      <c r="E137" s="270">
        <v>1060599100</v>
      </c>
      <c r="F137" s="77"/>
      <c r="G137" s="94">
        <f>VLOOKUP($E137,'tb control'!$C$10:$G$1978,5,FALSE)</f>
        <v>0</v>
      </c>
      <c r="H137" s="78"/>
      <c r="I137" s="95">
        <f>-G137</f>
        <v>0</v>
      </c>
      <c r="J137" s="79"/>
      <c r="K137" s="79"/>
      <c r="L137" s="122">
        <f>VLOOKUP(E137,'[1]tb control'!$C$10:$F$266,4,FALSE)</f>
        <v>0</v>
      </c>
      <c r="M137" s="81">
        <f t="shared" si="1"/>
        <v>0</v>
      </c>
    </row>
    <row r="138" spans="1:21" hidden="1" x14ac:dyDescent="0.2">
      <c r="A138" s="74"/>
      <c r="B138" s="74"/>
      <c r="C138" s="74"/>
      <c r="D138" s="47" t="s">
        <v>272</v>
      </c>
      <c r="E138" s="270"/>
      <c r="F138" s="77"/>
      <c r="G138" s="94"/>
      <c r="H138" s="78"/>
      <c r="I138" s="96">
        <f>SUM(I136:I137)</f>
        <v>0</v>
      </c>
      <c r="J138" s="79"/>
      <c r="K138" s="79"/>
      <c r="L138" s="96">
        <f>SUM(L136:L137)</f>
        <v>0</v>
      </c>
      <c r="M138" s="81">
        <f t="shared" si="1"/>
        <v>0</v>
      </c>
    </row>
    <row r="139" spans="1:21" hidden="1" x14ac:dyDescent="0.2">
      <c r="A139" s="74"/>
      <c r="B139" s="74"/>
      <c r="C139" s="74"/>
      <c r="D139" s="47"/>
      <c r="E139" s="270"/>
      <c r="F139" s="77"/>
      <c r="G139" s="94"/>
      <c r="H139" s="78"/>
      <c r="I139" s="95"/>
      <c r="J139" s="79"/>
      <c r="K139" s="79"/>
      <c r="L139" s="95"/>
      <c r="M139" s="81">
        <f t="shared" si="1"/>
        <v>0</v>
      </c>
    </row>
    <row r="140" spans="1:21" hidden="1" x14ac:dyDescent="0.2">
      <c r="A140" s="74"/>
      <c r="B140" s="74"/>
      <c r="C140" s="74" t="s">
        <v>245</v>
      </c>
      <c r="D140" s="47"/>
      <c r="E140" s="270"/>
      <c r="F140" s="77"/>
      <c r="G140" s="94"/>
      <c r="H140" s="78"/>
      <c r="I140" s="121">
        <f>I143</f>
        <v>0</v>
      </c>
      <c r="J140" s="79"/>
      <c r="K140" s="79"/>
      <c r="L140" s="121">
        <f>L143</f>
        <v>0</v>
      </c>
      <c r="M140" s="81">
        <f>I140+L140</f>
        <v>0</v>
      </c>
    </row>
    <row r="141" spans="1:21" hidden="1" x14ac:dyDescent="0.2">
      <c r="A141" s="74"/>
      <c r="B141" s="74"/>
      <c r="C141" s="74"/>
      <c r="D141" s="74" t="s">
        <v>28</v>
      </c>
      <c r="E141" s="270">
        <v>1060601000</v>
      </c>
      <c r="F141" s="90"/>
      <c r="G141" s="93">
        <f>VLOOKUP($E141,'tb control'!$C$10:$G$1978,5,FALSE)</f>
        <v>0</v>
      </c>
      <c r="H141" s="78"/>
      <c r="I141" s="95">
        <f>VLOOKUP($E141,'tb control'!$C$10:$G$1978,5,FALSE)</f>
        <v>0</v>
      </c>
      <c r="J141" s="79"/>
      <c r="K141" s="79"/>
      <c r="L141" s="95">
        <f>VLOOKUP(E141,'[1]tb control'!$C$10:$F$266,4,FALSE)</f>
        <v>0</v>
      </c>
      <c r="M141" s="81">
        <f t="shared" ref="M141:M204" si="2">I141+L141</f>
        <v>0</v>
      </c>
    </row>
    <row r="142" spans="1:21" hidden="1" x14ac:dyDescent="0.2">
      <c r="A142" s="74"/>
      <c r="B142" s="74"/>
      <c r="C142" s="74"/>
      <c r="D142" s="47" t="s">
        <v>271</v>
      </c>
      <c r="E142" s="270">
        <v>1060601100</v>
      </c>
      <c r="F142" s="77"/>
      <c r="G142" s="94">
        <f>VLOOKUP($E142,'tb control'!$C$10:$G$1978,5,FALSE)</f>
        <v>0</v>
      </c>
      <c r="H142" s="78"/>
      <c r="I142" s="95">
        <f>-G142</f>
        <v>0</v>
      </c>
      <c r="J142" s="79"/>
      <c r="K142" s="79"/>
      <c r="L142" s="122">
        <f>VLOOKUP(E142,'[1]tb control'!$C$10:$F$266,4,FALSE)</f>
        <v>0</v>
      </c>
      <c r="M142" s="81">
        <f t="shared" si="2"/>
        <v>0</v>
      </c>
      <c r="O142" s="16">
        <f>I142-L142</f>
        <v>0</v>
      </c>
    </row>
    <row r="143" spans="1:21" s="10" customFormat="1" hidden="1" x14ac:dyDescent="0.2">
      <c r="A143" s="74"/>
      <c r="B143" s="74"/>
      <c r="C143" s="47"/>
      <c r="D143" s="47" t="s">
        <v>272</v>
      </c>
      <c r="E143" s="270"/>
      <c r="F143" s="77"/>
      <c r="G143" s="94"/>
      <c r="H143" s="78"/>
      <c r="I143" s="96">
        <f>SUM(I141:I142)</f>
        <v>0</v>
      </c>
      <c r="J143" s="79"/>
      <c r="K143" s="79"/>
      <c r="L143" s="96">
        <f>SUM(L141:L142)</f>
        <v>0</v>
      </c>
      <c r="M143" s="81">
        <f t="shared" si="2"/>
        <v>0</v>
      </c>
      <c r="O143" s="18"/>
      <c r="U143" s="18"/>
    </row>
    <row r="144" spans="1:21" s="10" customFormat="1" hidden="1" x14ac:dyDescent="0.2">
      <c r="A144" s="74"/>
      <c r="B144" s="74"/>
      <c r="C144" s="47"/>
      <c r="D144" s="47"/>
      <c r="E144" s="270"/>
      <c r="F144" s="77"/>
      <c r="G144" s="94"/>
      <c r="H144" s="78"/>
      <c r="I144" s="129"/>
      <c r="J144" s="79"/>
      <c r="K144" s="79"/>
      <c r="L144" s="95"/>
      <c r="M144" s="81">
        <f t="shared" si="2"/>
        <v>0</v>
      </c>
      <c r="O144" s="18"/>
      <c r="U144" s="18"/>
    </row>
    <row r="145" spans="1:21" s="10" customFormat="1" hidden="1" x14ac:dyDescent="0.2">
      <c r="A145" s="74"/>
      <c r="B145" s="74"/>
      <c r="C145" s="47" t="s">
        <v>243</v>
      </c>
      <c r="D145" s="47"/>
      <c r="E145" s="270"/>
      <c r="F145" s="77"/>
      <c r="G145" s="94"/>
      <c r="H145" s="78"/>
      <c r="I145" s="121">
        <f>SUM(I148,I152)</f>
        <v>0</v>
      </c>
      <c r="J145" s="79"/>
      <c r="K145" s="79"/>
      <c r="L145" s="121">
        <f>SUM(L148,L152)</f>
        <v>0</v>
      </c>
      <c r="M145" s="81">
        <f t="shared" si="2"/>
        <v>0</v>
      </c>
      <c r="O145" s="18"/>
      <c r="U145" s="18"/>
    </row>
    <row r="146" spans="1:21" s="10" customFormat="1" hidden="1" x14ac:dyDescent="0.2">
      <c r="A146" s="74"/>
      <c r="B146" s="74"/>
      <c r="C146" s="74"/>
      <c r="D146" s="74" t="s">
        <v>191</v>
      </c>
      <c r="E146" s="270">
        <v>1060701000</v>
      </c>
      <c r="F146" s="77"/>
      <c r="G146" s="93">
        <f>VLOOKUP($E146,'tb control'!$C$10:$G$1978,5,FALSE)</f>
        <v>0</v>
      </c>
      <c r="H146" s="78"/>
      <c r="I146" s="95">
        <f>VLOOKUP($E146,'tb control'!$C$10:$G$1978,5,FALSE)</f>
        <v>0</v>
      </c>
      <c r="J146" s="79"/>
      <c r="K146" s="79"/>
      <c r="L146" s="95">
        <f>VLOOKUP(E146,'[1]tb control'!$C$10:$F$266,4,FALSE)</f>
        <v>0</v>
      </c>
      <c r="M146" s="81">
        <f t="shared" si="2"/>
        <v>0</v>
      </c>
      <c r="O146" s="18"/>
      <c r="U146" s="18"/>
    </row>
    <row r="147" spans="1:21" s="10" customFormat="1" hidden="1" x14ac:dyDescent="0.2">
      <c r="A147" s="74"/>
      <c r="B147" s="74"/>
      <c r="C147" s="74"/>
      <c r="D147" s="47" t="s">
        <v>271</v>
      </c>
      <c r="E147" s="270">
        <v>1060701100</v>
      </c>
      <c r="F147" s="77"/>
      <c r="G147" s="94">
        <f>VLOOKUP($E147,'tb control'!$C$10:$G$1978,5,FALSE)</f>
        <v>0</v>
      </c>
      <c r="H147" s="78"/>
      <c r="I147" s="95">
        <f>-G147</f>
        <v>0</v>
      </c>
      <c r="J147" s="79"/>
      <c r="K147" s="79"/>
      <c r="L147" s="122">
        <f>VLOOKUP(E147,'[1]tb control'!$C$10:$F$266,4,FALSE)</f>
        <v>0</v>
      </c>
      <c r="M147" s="81">
        <f t="shared" si="2"/>
        <v>0</v>
      </c>
      <c r="O147" s="18"/>
      <c r="U147" s="18"/>
    </row>
    <row r="148" spans="1:21" s="10" customFormat="1" hidden="1" x14ac:dyDescent="0.2">
      <c r="A148" s="74"/>
      <c r="B148" s="74"/>
      <c r="C148" s="74"/>
      <c r="D148" s="47" t="s">
        <v>272</v>
      </c>
      <c r="E148" s="270"/>
      <c r="F148" s="77"/>
      <c r="G148" s="94"/>
      <c r="H148" s="78"/>
      <c r="I148" s="96">
        <f>SUM(I146:I147)</f>
        <v>0</v>
      </c>
      <c r="J148" s="79"/>
      <c r="K148" s="79"/>
      <c r="L148" s="96">
        <f>SUM(L146:L147)</f>
        <v>0</v>
      </c>
      <c r="M148" s="81">
        <f t="shared" si="2"/>
        <v>0</v>
      </c>
      <c r="O148" s="18"/>
      <c r="U148" s="18"/>
    </row>
    <row r="149" spans="1:21" s="10" customFormat="1" hidden="1" x14ac:dyDescent="0.2">
      <c r="A149" s="74"/>
      <c r="B149" s="74"/>
      <c r="C149" s="74"/>
      <c r="D149" s="47"/>
      <c r="E149" s="270"/>
      <c r="F149" s="77"/>
      <c r="G149" s="94"/>
      <c r="H149" s="78"/>
      <c r="I149" s="95"/>
      <c r="J149" s="79"/>
      <c r="K149" s="79"/>
      <c r="L149" s="95"/>
      <c r="M149" s="81">
        <f t="shared" si="2"/>
        <v>0</v>
      </c>
      <c r="O149" s="18"/>
      <c r="U149" s="18"/>
    </row>
    <row r="150" spans="1:21" s="10" customFormat="1" hidden="1" x14ac:dyDescent="0.2">
      <c r="A150" s="74"/>
      <c r="B150" s="74"/>
      <c r="C150" s="74"/>
      <c r="D150" s="74" t="s">
        <v>103</v>
      </c>
      <c r="E150" s="270">
        <v>1060702000</v>
      </c>
      <c r="F150" s="77"/>
      <c r="G150" s="93">
        <f>VLOOKUP($E150,'tb control'!$C$10:$G$1978,5,FALSE)</f>
        <v>0</v>
      </c>
      <c r="H150" s="78"/>
      <c r="I150" s="95">
        <f>VLOOKUP($E150,'tb control'!$C$10:$G$1978,5,FALSE)</f>
        <v>0</v>
      </c>
      <c r="J150" s="79"/>
      <c r="K150" s="79"/>
      <c r="L150" s="95">
        <f>VLOOKUP(E150,'[1]tb control'!$C$10:$F$266,4,FALSE)</f>
        <v>0</v>
      </c>
      <c r="M150" s="81">
        <f t="shared" si="2"/>
        <v>0</v>
      </c>
      <c r="O150" s="18"/>
      <c r="U150" s="18"/>
    </row>
    <row r="151" spans="1:21" s="10" customFormat="1" hidden="1" x14ac:dyDescent="0.2">
      <c r="A151" s="74"/>
      <c r="B151" s="74"/>
      <c r="C151" s="74"/>
      <c r="D151" s="47" t="s">
        <v>271</v>
      </c>
      <c r="E151" s="270">
        <v>1060702100</v>
      </c>
      <c r="F151" s="77"/>
      <c r="G151" s="94">
        <f>VLOOKUP($E151,'tb control'!$C$10:$G$1978,5,FALSE)</f>
        <v>0</v>
      </c>
      <c r="H151" s="78"/>
      <c r="I151" s="95">
        <f>-G151</f>
        <v>0</v>
      </c>
      <c r="J151" s="79"/>
      <c r="K151" s="79"/>
      <c r="L151" s="122">
        <f>VLOOKUP(E151,'[1]tb control'!$C$10:$F$266,4,FALSE)</f>
        <v>0</v>
      </c>
      <c r="M151" s="81">
        <f t="shared" si="2"/>
        <v>0</v>
      </c>
      <c r="O151" s="18"/>
      <c r="U151" s="18"/>
    </row>
    <row r="152" spans="1:21" s="10" customFormat="1" hidden="1" x14ac:dyDescent="0.2">
      <c r="A152" s="74"/>
      <c r="B152" s="74"/>
      <c r="C152" s="74"/>
      <c r="D152" s="47" t="s">
        <v>272</v>
      </c>
      <c r="E152" s="270"/>
      <c r="F152" s="77"/>
      <c r="G152" s="94"/>
      <c r="H152" s="78"/>
      <c r="I152" s="96">
        <f>SUM(I150:I151)</f>
        <v>0</v>
      </c>
      <c r="J152" s="79"/>
      <c r="K152" s="79"/>
      <c r="L152" s="96">
        <f>SUM(L150:L151)</f>
        <v>0</v>
      </c>
      <c r="M152" s="81">
        <f t="shared" si="2"/>
        <v>0</v>
      </c>
      <c r="O152" s="18"/>
      <c r="U152" s="18"/>
    </row>
    <row r="153" spans="1:21" hidden="1" x14ac:dyDescent="0.2">
      <c r="A153" s="74"/>
      <c r="B153" s="74"/>
      <c r="C153" s="74"/>
      <c r="D153" s="47"/>
      <c r="E153" s="270"/>
      <c r="F153" s="77"/>
      <c r="G153" s="94"/>
      <c r="H153" s="78"/>
      <c r="I153" s="95"/>
      <c r="J153" s="79"/>
      <c r="K153" s="79"/>
      <c r="L153" s="95"/>
      <c r="M153" s="81">
        <f t="shared" si="2"/>
        <v>0</v>
      </c>
    </row>
    <row r="154" spans="1:21" hidden="1" x14ac:dyDescent="0.2">
      <c r="A154" s="74"/>
      <c r="B154" s="74"/>
      <c r="C154" s="74" t="s">
        <v>192</v>
      </c>
      <c r="D154" s="47"/>
      <c r="E154" s="270"/>
      <c r="F154" s="77"/>
      <c r="G154" s="94"/>
      <c r="H154" s="78"/>
      <c r="I154" s="121">
        <f>I157</f>
        <v>0</v>
      </c>
      <c r="J154" s="79"/>
      <c r="K154" s="79"/>
      <c r="L154" s="121">
        <f>L157</f>
        <v>0</v>
      </c>
      <c r="M154" s="81">
        <f t="shared" si="2"/>
        <v>0</v>
      </c>
    </row>
    <row r="155" spans="1:21" hidden="1" x14ac:dyDescent="0.2">
      <c r="A155" s="74"/>
      <c r="B155" s="74"/>
      <c r="C155" s="74"/>
      <c r="D155" s="74" t="s">
        <v>192</v>
      </c>
      <c r="E155" s="270">
        <v>1069999000</v>
      </c>
      <c r="F155" s="77"/>
      <c r="G155" s="93">
        <f>VLOOKUP($E155,'tb control'!$C$10:$G$1978,5,FALSE)</f>
        <v>0</v>
      </c>
      <c r="H155" s="78"/>
      <c r="I155" s="95">
        <f>VLOOKUP($E155,'tb control'!$C$10:$G$1978,5,FALSE)</f>
        <v>0</v>
      </c>
      <c r="J155" s="79"/>
      <c r="K155" s="79"/>
      <c r="L155" s="95">
        <f>VLOOKUP(E155,'[1]tb control'!$C$10:$F$266,4,FALSE)</f>
        <v>0</v>
      </c>
      <c r="M155" s="81">
        <f t="shared" si="2"/>
        <v>0</v>
      </c>
    </row>
    <row r="156" spans="1:21" hidden="1" x14ac:dyDescent="0.2">
      <c r="A156" s="74"/>
      <c r="B156" s="74"/>
      <c r="C156" s="47"/>
      <c r="D156" s="47" t="s">
        <v>271</v>
      </c>
      <c r="E156" s="270">
        <v>1069999100</v>
      </c>
      <c r="F156" s="77"/>
      <c r="G156" s="94">
        <f>VLOOKUP($E156,'tb control'!$C$10:$G$1978,5,FALSE)</f>
        <v>0</v>
      </c>
      <c r="H156" s="78"/>
      <c r="I156" s="129">
        <f>-G156</f>
        <v>0</v>
      </c>
      <c r="J156" s="79"/>
      <c r="K156" s="79"/>
      <c r="L156" s="122">
        <f>VLOOKUP(E156,'[1]tb control'!$C$10:$F$266,4,FALSE)</f>
        <v>0</v>
      </c>
      <c r="M156" s="81">
        <f t="shared" si="2"/>
        <v>0</v>
      </c>
    </row>
    <row r="157" spans="1:21" hidden="1" x14ac:dyDescent="0.2">
      <c r="A157" s="74"/>
      <c r="B157" s="74"/>
      <c r="C157" s="47"/>
      <c r="D157" s="47" t="s">
        <v>272</v>
      </c>
      <c r="E157" s="270"/>
      <c r="F157" s="77"/>
      <c r="G157" s="94"/>
      <c r="H157" s="78"/>
      <c r="I157" s="96">
        <f>SUM(I155:I156)</f>
        <v>0</v>
      </c>
      <c r="J157" s="79"/>
      <c r="K157" s="79"/>
      <c r="L157" s="96">
        <f>SUM(L155:L156)</f>
        <v>0</v>
      </c>
      <c r="M157" s="81">
        <f t="shared" si="2"/>
        <v>0</v>
      </c>
    </row>
    <row r="158" spans="1:21" hidden="1" x14ac:dyDescent="0.2">
      <c r="A158" s="74"/>
      <c r="B158" s="74"/>
      <c r="C158" s="74"/>
      <c r="D158" s="47"/>
      <c r="E158" s="270"/>
      <c r="F158" s="77"/>
      <c r="G158" s="94"/>
      <c r="H158" s="78"/>
      <c r="I158" s="129"/>
      <c r="J158" s="79"/>
      <c r="K158" s="79"/>
      <c r="L158" s="95"/>
      <c r="M158" s="81">
        <f t="shared" si="2"/>
        <v>0</v>
      </c>
    </row>
    <row r="159" spans="1:21" hidden="1" x14ac:dyDescent="0.2">
      <c r="A159" s="74"/>
      <c r="B159" s="74"/>
      <c r="C159" s="74" t="s">
        <v>236</v>
      </c>
      <c r="D159" s="47"/>
      <c r="E159" s="270"/>
      <c r="F159" s="77"/>
      <c r="G159" s="94"/>
      <c r="H159" s="78"/>
      <c r="I159" s="121">
        <f>I160</f>
        <v>0</v>
      </c>
      <c r="J159" s="79"/>
      <c r="K159" s="79"/>
      <c r="L159" s="121">
        <f>L160</f>
        <v>0</v>
      </c>
      <c r="M159" s="81">
        <f t="shared" si="2"/>
        <v>0</v>
      </c>
    </row>
    <row r="160" spans="1:21" ht="25.5" hidden="1" x14ac:dyDescent="0.2">
      <c r="A160" s="74"/>
      <c r="B160" s="74"/>
      <c r="C160" s="74"/>
      <c r="D160" s="97" t="s">
        <v>228</v>
      </c>
      <c r="E160" s="270">
        <v>1069803000</v>
      </c>
      <c r="F160" s="77"/>
      <c r="G160" s="94"/>
      <c r="H160" s="78"/>
      <c r="I160" s="129">
        <f>VLOOKUP($E160,'tb control'!$C$10:$G$1978,5,FALSE)</f>
        <v>0</v>
      </c>
      <c r="J160" s="89"/>
      <c r="K160" s="89"/>
      <c r="L160" s="95">
        <f>VLOOKUP(E160,'[1]tb control'!$C$10:$F$266,4,FALSE)</f>
        <v>0</v>
      </c>
      <c r="M160" s="81">
        <f t="shared" si="2"/>
        <v>0</v>
      </c>
    </row>
    <row r="161" spans="1:21" hidden="1" x14ac:dyDescent="0.2">
      <c r="A161" s="74"/>
      <c r="B161" s="74"/>
      <c r="C161" s="47"/>
      <c r="D161" s="77"/>
      <c r="E161" s="270"/>
      <c r="F161" s="77"/>
      <c r="G161" s="294"/>
      <c r="H161" s="78"/>
      <c r="I161" s="95"/>
      <c r="J161" s="89"/>
      <c r="K161" s="89"/>
      <c r="L161" s="95"/>
      <c r="M161" s="81">
        <f t="shared" si="2"/>
        <v>0</v>
      </c>
    </row>
    <row r="162" spans="1:21" hidden="1" x14ac:dyDescent="0.2">
      <c r="A162" s="75"/>
      <c r="B162" s="75" t="s">
        <v>352</v>
      </c>
      <c r="C162" s="47"/>
      <c r="D162" s="77"/>
      <c r="E162" s="270"/>
      <c r="F162" s="77"/>
      <c r="G162" s="294"/>
      <c r="H162" s="78"/>
      <c r="I162" s="122">
        <f>I165</f>
        <v>0</v>
      </c>
      <c r="J162" s="79"/>
      <c r="K162" s="79"/>
      <c r="L162" s="122">
        <f>L165</f>
        <v>0</v>
      </c>
      <c r="M162" s="81">
        <f t="shared" si="2"/>
        <v>0</v>
      </c>
    </row>
    <row r="163" spans="1:21" hidden="1" x14ac:dyDescent="0.2">
      <c r="A163" s="74"/>
      <c r="B163" s="75"/>
      <c r="C163" s="47" t="s">
        <v>227</v>
      </c>
      <c r="D163" s="77"/>
      <c r="E163" s="270">
        <v>1080102000</v>
      </c>
      <c r="F163" s="77"/>
      <c r="G163" s="294"/>
      <c r="H163" s="78"/>
      <c r="I163" s="96">
        <f>VLOOKUP($E163,'tb control'!$C$10:$G$1978,5,FALSE)</f>
        <v>0</v>
      </c>
      <c r="J163" s="89"/>
      <c r="K163" s="89"/>
      <c r="L163" s="95">
        <f>VLOOKUP(E163,'[1]tb control'!$C$10:$F$266,4,FALSE)</f>
        <v>0</v>
      </c>
      <c r="M163" s="81">
        <f t="shared" si="2"/>
        <v>0</v>
      </c>
      <c r="N163" s="19"/>
    </row>
    <row r="164" spans="1:21" s="10" customFormat="1" hidden="1" x14ac:dyDescent="0.2">
      <c r="A164" s="74"/>
      <c r="B164" s="74"/>
      <c r="C164" s="47" t="s">
        <v>358</v>
      </c>
      <c r="D164" s="47"/>
      <c r="E164" s="270">
        <v>1080102100</v>
      </c>
      <c r="F164" s="77"/>
      <c r="G164" s="94">
        <f>VLOOKUP($E164,'tb control'!$C$10:$G$1978,5,FALSE)</f>
        <v>0</v>
      </c>
      <c r="H164" s="78"/>
      <c r="I164" s="96">
        <f>-VLOOKUP($E164,'tb control'!$C$10:$G$1978,5,FALSE)</f>
        <v>0</v>
      </c>
      <c r="J164" s="79"/>
      <c r="K164" s="79"/>
      <c r="L164" s="122">
        <f>VLOOKUP(E164,'[1]tb control'!$C$10:$F$266,4,FALSE)</f>
        <v>0</v>
      </c>
      <c r="M164" s="81">
        <f t="shared" si="2"/>
        <v>0</v>
      </c>
      <c r="O164" s="18"/>
      <c r="U164" s="18"/>
    </row>
    <row r="165" spans="1:21" s="10" customFormat="1" hidden="1" x14ac:dyDescent="0.2">
      <c r="A165" s="74"/>
      <c r="B165" s="74"/>
      <c r="C165" s="47" t="s">
        <v>272</v>
      </c>
      <c r="D165" s="47"/>
      <c r="E165" s="270"/>
      <c r="F165" s="77"/>
      <c r="G165" s="94"/>
      <c r="H165" s="78"/>
      <c r="I165" s="96">
        <f>SUM(I163:I164)</f>
        <v>0</v>
      </c>
      <c r="J165" s="79"/>
      <c r="K165" s="79"/>
      <c r="L165" s="96">
        <f>SUM(L163:L164)</f>
        <v>0</v>
      </c>
      <c r="M165" s="81">
        <f t="shared" si="2"/>
        <v>0</v>
      </c>
      <c r="O165" s="18"/>
      <c r="U165" s="18"/>
    </row>
    <row r="166" spans="1:21" hidden="1" x14ac:dyDescent="0.2">
      <c r="A166" s="74"/>
      <c r="B166" s="74"/>
      <c r="C166" s="47"/>
      <c r="D166" s="77"/>
      <c r="E166" s="270"/>
      <c r="F166" s="77"/>
      <c r="G166" s="294"/>
      <c r="H166" s="78"/>
      <c r="I166" s="95"/>
      <c r="J166" s="89"/>
      <c r="K166" s="89"/>
      <c r="L166" s="95"/>
      <c r="M166" s="81">
        <f t="shared" si="2"/>
        <v>0</v>
      </c>
    </row>
    <row r="167" spans="1:21" hidden="1" x14ac:dyDescent="0.2">
      <c r="A167" s="74"/>
      <c r="B167" s="74"/>
      <c r="C167" s="47"/>
      <c r="D167" s="77"/>
      <c r="E167" s="270"/>
      <c r="F167" s="77"/>
      <c r="G167" s="294"/>
      <c r="H167" s="78"/>
      <c r="I167" s="95"/>
      <c r="J167" s="79"/>
      <c r="K167" s="79"/>
      <c r="L167" s="95"/>
      <c r="M167" s="81">
        <f t="shared" si="2"/>
        <v>0</v>
      </c>
    </row>
    <row r="168" spans="1:21" hidden="1" x14ac:dyDescent="0.2">
      <c r="A168" s="74"/>
      <c r="B168" s="75" t="s">
        <v>274</v>
      </c>
      <c r="C168" s="47"/>
      <c r="D168" s="77"/>
      <c r="E168" s="270"/>
      <c r="F168" s="77"/>
      <c r="G168" s="294"/>
      <c r="H168" s="78"/>
      <c r="I168" s="121">
        <f>SUM(I97,I94,I162)</f>
        <v>0</v>
      </c>
      <c r="J168" s="89"/>
      <c r="K168" s="89"/>
      <c r="L168" s="121">
        <f>SUM(L97,L94,L162)</f>
        <v>0</v>
      </c>
      <c r="M168" s="81">
        <f t="shared" si="2"/>
        <v>0</v>
      </c>
      <c r="N168" s="19"/>
    </row>
    <row r="169" spans="1:21" x14ac:dyDescent="0.2">
      <c r="A169" s="74"/>
      <c r="B169" s="74"/>
      <c r="C169" s="47"/>
      <c r="D169" s="77"/>
      <c r="E169" s="270"/>
      <c r="F169" s="77"/>
      <c r="G169" s="294"/>
      <c r="H169" s="78"/>
      <c r="I169" s="95"/>
      <c r="J169" s="89"/>
      <c r="K169" s="89"/>
      <c r="L169" s="95"/>
      <c r="M169" s="81">
        <f t="shared" si="2"/>
        <v>0</v>
      </c>
    </row>
    <row r="170" spans="1:21" x14ac:dyDescent="0.2">
      <c r="A170" s="74"/>
      <c r="B170" s="74"/>
      <c r="C170" s="47"/>
      <c r="D170" s="98" t="s">
        <v>193</v>
      </c>
      <c r="E170" s="271"/>
      <c r="F170" s="77"/>
      <c r="G170" s="294"/>
      <c r="H170" s="78" t="s">
        <v>184</v>
      </c>
      <c r="I170" s="121">
        <f>I168+I91</f>
        <v>19282000</v>
      </c>
      <c r="J170" s="121">
        <f>J168+J91</f>
        <v>11000000</v>
      </c>
      <c r="K170" s="298"/>
      <c r="L170" s="121">
        <f>SUM(L168,L91)</f>
        <v>11000000</v>
      </c>
      <c r="M170" s="81">
        <f t="shared" si="2"/>
        <v>30282000</v>
      </c>
      <c r="O170" s="16">
        <v>1226229852.2525375</v>
      </c>
      <c r="P170" s="16">
        <f>I170-O170</f>
        <v>-1206947852.2525375</v>
      </c>
    </row>
    <row r="171" spans="1:21" x14ac:dyDescent="0.2">
      <c r="A171" s="74"/>
      <c r="B171" s="74"/>
      <c r="C171" s="47"/>
      <c r="D171" s="77"/>
      <c r="E171" s="270"/>
      <c r="F171" s="77"/>
      <c r="G171" s="294"/>
      <c r="H171" s="78"/>
      <c r="I171" s="95"/>
      <c r="J171" s="79"/>
      <c r="K171" s="79"/>
      <c r="L171" s="95"/>
      <c r="M171" s="81">
        <f t="shared" si="2"/>
        <v>0</v>
      </c>
    </row>
    <row r="172" spans="1:21" s="5" customFormat="1" ht="16.5" x14ac:dyDescent="0.3">
      <c r="A172" s="58" t="s">
        <v>260</v>
      </c>
      <c r="B172" s="85"/>
      <c r="C172" s="86"/>
      <c r="D172" s="85"/>
      <c r="E172" s="268"/>
      <c r="F172" s="85"/>
      <c r="G172" s="292"/>
      <c r="H172" s="85"/>
      <c r="I172" s="127"/>
      <c r="J172" s="85"/>
      <c r="K172" s="85"/>
      <c r="L172" s="63"/>
      <c r="M172" s="81">
        <f t="shared" si="2"/>
        <v>0</v>
      </c>
      <c r="O172" s="17"/>
      <c r="U172" s="17"/>
    </row>
    <row r="173" spans="1:21" x14ac:dyDescent="0.2">
      <c r="A173" s="74"/>
      <c r="B173" s="74"/>
      <c r="C173" s="47"/>
      <c r="D173" s="77"/>
      <c r="E173" s="270"/>
      <c r="F173" s="77"/>
      <c r="G173" s="294"/>
      <c r="H173" s="78"/>
      <c r="I173" s="95"/>
      <c r="J173" s="79"/>
      <c r="K173" s="79"/>
      <c r="L173" s="95"/>
      <c r="M173" s="81">
        <f t="shared" si="2"/>
        <v>0</v>
      </c>
    </row>
    <row r="174" spans="1:21" ht="16.5" hidden="1" x14ac:dyDescent="0.3">
      <c r="A174" s="33" t="s">
        <v>194</v>
      </c>
      <c r="B174" s="33"/>
      <c r="C174" s="47"/>
      <c r="D174" s="77"/>
      <c r="E174" s="270"/>
      <c r="F174" s="77"/>
      <c r="G174" s="294"/>
      <c r="H174" s="78"/>
      <c r="I174" s="95"/>
      <c r="J174" s="79"/>
      <c r="K174" s="79"/>
      <c r="L174" s="95"/>
      <c r="M174" s="81">
        <f t="shared" si="2"/>
        <v>0</v>
      </c>
    </row>
    <row r="175" spans="1:21" hidden="1" x14ac:dyDescent="0.2">
      <c r="A175" s="74"/>
      <c r="B175" s="47" t="s">
        <v>195</v>
      </c>
      <c r="C175" s="47"/>
      <c r="D175" s="77"/>
      <c r="E175" s="270"/>
      <c r="F175" s="77"/>
      <c r="G175" s="294"/>
      <c r="H175" s="78"/>
      <c r="I175" s="95"/>
      <c r="J175" s="79"/>
      <c r="K175" s="79"/>
      <c r="L175" s="95"/>
      <c r="M175" s="81">
        <f t="shared" si="2"/>
        <v>0</v>
      </c>
    </row>
    <row r="176" spans="1:21" hidden="1" x14ac:dyDescent="0.2">
      <c r="A176" s="74"/>
      <c r="B176" s="47"/>
      <c r="C176" s="47"/>
      <c r="D176" s="77"/>
      <c r="E176" s="270"/>
      <c r="F176" s="77"/>
      <c r="G176" s="294"/>
      <c r="H176" s="78"/>
      <c r="I176" s="95"/>
      <c r="J176" s="79"/>
      <c r="K176" s="79"/>
      <c r="L176" s="95"/>
      <c r="M176" s="81">
        <f t="shared" si="2"/>
        <v>0</v>
      </c>
    </row>
    <row r="177" spans="1:13" hidden="1" x14ac:dyDescent="0.2">
      <c r="A177" s="74"/>
      <c r="B177" s="74"/>
      <c r="C177" s="74" t="s">
        <v>275</v>
      </c>
      <c r="D177" s="77"/>
      <c r="E177" s="270"/>
      <c r="F177" s="77"/>
      <c r="G177" s="294"/>
      <c r="H177" s="78" t="s">
        <v>184</v>
      </c>
      <c r="I177" s="121">
        <f>I179+I180</f>
        <v>0</v>
      </c>
      <c r="J177" s="79"/>
      <c r="K177" s="79"/>
      <c r="L177" s="121">
        <f>L179</f>
        <v>0</v>
      </c>
      <c r="M177" s="81">
        <f t="shared" si="2"/>
        <v>0</v>
      </c>
    </row>
    <row r="178" spans="1:13" hidden="1" x14ac:dyDescent="0.2">
      <c r="A178" s="74"/>
      <c r="B178" s="74"/>
      <c r="C178" s="47"/>
      <c r="D178" s="47" t="s">
        <v>276</v>
      </c>
      <c r="E178" s="270"/>
      <c r="F178" s="77"/>
      <c r="G178" s="294"/>
      <c r="H178" s="78"/>
      <c r="I178" s="95"/>
      <c r="J178" s="79"/>
      <c r="K178" s="79"/>
      <c r="L178" s="95"/>
      <c r="M178" s="81">
        <f t="shared" si="2"/>
        <v>0</v>
      </c>
    </row>
    <row r="179" spans="1:13" hidden="1" x14ac:dyDescent="0.2">
      <c r="A179" s="74"/>
      <c r="B179" s="74"/>
      <c r="C179" s="47"/>
      <c r="D179" s="92" t="s">
        <v>29</v>
      </c>
      <c r="E179" s="270">
        <v>2010101000</v>
      </c>
      <c r="F179" s="77"/>
      <c r="G179" s="294"/>
      <c r="H179" s="78"/>
      <c r="I179" s="129">
        <f>VLOOKUP($E179,'tb control'!$C$10:$G$1978,5,FALSE)</f>
        <v>0</v>
      </c>
      <c r="J179" s="79"/>
      <c r="K179" s="79"/>
      <c r="L179" s="95">
        <f>VLOOKUP(E179,'[1]tb control'!$C$10:$F$266,4,FALSE)</f>
        <v>0</v>
      </c>
      <c r="M179" s="81">
        <f t="shared" si="2"/>
        <v>0</v>
      </c>
    </row>
    <row r="180" spans="1:13" hidden="1" x14ac:dyDescent="0.2">
      <c r="A180" s="74"/>
      <c r="B180" s="74"/>
      <c r="C180" s="47"/>
      <c r="D180" s="47" t="s">
        <v>361</v>
      </c>
      <c r="E180" s="270">
        <v>2040104000</v>
      </c>
      <c r="F180" s="77"/>
      <c r="G180" s="294"/>
      <c r="H180" s="78"/>
      <c r="I180" s="129">
        <f>VLOOKUP($E180,'tb control'!$C$10:$G$1978,5,FALSE)</f>
        <v>0</v>
      </c>
      <c r="J180" s="79"/>
      <c r="K180" s="79"/>
      <c r="L180" s="95">
        <f>VLOOKUP(E180,'[1]tb control'!$C$10:$F$266,4,FALSE)</f>
        <v>0</v>
      </c>
      <c r="M180" s="81">
        <f t="shared" si="2"/>
        <v>0</v>
      </c>
    </row>
    <row r="181" spans="1:13" hidden="1" x14ac:dyDescent="0.2">
      <c r="A181" s="74"/>
      <c r="B181" s="74"/>
      <c r="C181" s="47"/>
      <c r="D181" s="47"/>
      <c r="E181" s="270"/>
      <c r="F181" s="77"/>
      <c r="G181" s="294"/>
      <c r="H181" s="78"/>
      <c r="I181" s="95"/>
      <c r="J181" s="79"/>
      <c r="K181" s="79"/>
      <c r="L181" s="95"/>
      <c r="M181" s="81">
        <f t="shared" si="2"/>
        <v>0</v>
      </c>
    </row>
    <row r="182" spans="1:13" hidden="1" x14ac:dyDescent="0.2">
      <c r="A182" s="74"/>
      <c r="B182" s="74"/>
      <c r="C182" s="74" t="s">
        <v>277</v>
      </c>
      <c r="D182" s="77"/>
      <c r="E182" s="270"/>
      <c r="F182" s="77"/>
      <c r="G182" s="295"/>
      <c r="H182" s="78"/>
      <c r="I182" s="121">
        <f>SUM(I183:I196)</f>
        <v>0</v>
      </c>
      <c r="J182" s="79"/>
      <c r="K182" s="79"/>
      <c r="L182" s="121">
        <f>SUM(L183:L196)</f>
        <v>0</v>
      </c>
      <c r="M182" s="81">
        <f t="shared" si="2"/>
        <v>0</v>
      </c>
    </row>
    <row r="183" spans="1:13" hidden="1" x14ac:dyDescent="0.2">
      <c r="A183" s="74"/>
      <c r="B183" s="74"/>
      <c r="C183" s="47"/>
      <c r="D183" s="74" t="s">
        <v>30</v>
      </c>
      <c r="E183" s="270">
        <v>2020101000</v>
      </c>
      <c r="F183" s="77"/>
      <c r="G183" s="294"/>
      <c r="H183" s="78"/>
      <c r="I183" s="129">
        <f>IFERROR(VLOOKUP(E183,'tb control'!C10:E248,3,FALSE),0)</f>
        <v>0</v>
      </c>
      <c r="J183" s="79"/>
      <c r="K183" s="79"/>
      <c r="L183" s="95">
        <f>VLOOKUP(E183,'[1]tb control'!$C$10:$F$266,4,FALSE)</f>
        <v>0</v>
      </c>
      <c r="M183" s="81">
        <f t="shared" si="2"/>
        <v>0</v>
      </c>
    </row>
    <row r="184" spans="1:13" hidden="1" x14ac:dyDescent="0.2">
      <c r="A184" s="74"/>
      <c r="B184" s="74"/>
      <c r="C184" s="47"/>
      <c r="D184" s="74" t="s">
        <v>31</v>
      </c>
      <c r="E184" s="270">
        <v>2020102000</v>
      </c>
      <c r="F184" s="77"/>
      <c r="G184" s="294"/>
      <c r="H184" s="78"/>
      <c r="I184" s="129">
        <f>IFERROR(VLOOKUP(E184,'tb control'!C11:E250,3,FALSE),0)</f>
        <v>0</v>
      </c>
      <c r="J184" s="79"/>
      <c r="K184" s="79"/>
      <c r="L184" s="95">
        <f>VLOOKUP(E184,'[1]tb control'!$C$10:$F$266,4,FALSE)</f>
        <v>0</v>
      </c>
      <c r="M184" s="81">
        <f t="shared" si="2"/>
        <v>0</v>
      </c>
    </row>
    <row r="185" spans="1:13" hidden="1" x14ac:dyDescent="0.2">
      <c r="A185" s="74"/>
      <c r="B185" s="74"/>
      <c r="C185" s="47"/>
      <c r="D185" s="74" t="s">
        <v>391</v>
      </c>
      <c r="E185" s="270">
        <v>2020102001</v>
      </c>
      <c r="F185" s="77"/>
      <c r="G185" s="294"/>
      <c r="H185" s="78"/>
      <c r="I185" s="129">
        <f>IFERROR(VLOOKUP(E185,'tb control'!C12:E251,3,FALSE),0)</f>
        <v>0</v>
      </c>
      <c r="J185" s="79"/>
      <c r="K185" s="79"/>
      <c r="L185" s="95">
        <f>VLOOKUP(E185,'[1]tb control'!$C$10:$F$266,4,FALSE)</f>
        <v>0</v>
      </c>
      <c r="M185" s="81">
        <f t="shared" si="2"/>
        <v>0</v>
      </c>
    </row>
    <row r="186" spans="1:13" hidden="1" x14ac:dyDescent="0.2">
      <c r="A186" s="74"/>
      <c r="B186" s="74"/>
      <c r="C186" s="47"/>
      <c r="D186" s="74" t="s">
        <v>392</v>
      </c>
      <c r="E186" s="270">
        <v>2020102002</v>
      </c>
      <c r="F186" s="77"/>
      <c r="G186" s="294"/>
      <c r="H186" s="78"/>
      <c r="I186" s="129">
        <f>IFERROR(VLOOKUP(E186,'tb control'!C13:E252,3,FALSE),0)</f>
        <v>0</v>
      </c>
      <c r="J186" s="79"/>
      <c r="K186" s="79"/>
      <c r="L186" s="95">
        <f>VLOOKUP(E186,'[1]tb control'!$C$10:$F$266,4,FALSE)</f>
        <v>0</v>
      </c>
      <c r="M186" s="81">
        <f t="shared" si="2"/>
        <v>0</v>
      </c>
    </row>
    <row r="187" spans="1:13" hidden="1" x14ac:dyDescent="0.2">
      <c r="A187" s="74"/>
      <c r="B187" s="74"/>
      <c r="C187" s="47"/>
      <c r="D187" s="74" t="s">
        <v>393</v>
      </c>
      <c r="E187" s="270">
        <v>2020102003</v>
      </c>
      <c r="F187" s="77"/>
      <c r="G187" s="294"/>
      <c r="H187" s="78"/>
      <c r="I187" s="129">
        <f>IFERROR(VLOOKUP(E187,'tb control'!C14:E253,3,FALSE),0)</f>
        <v>0</v>
      </c>
      <c r="J187" s="79"/>
      <c r="K187" s="79"/>
      <c r="L187" s="95">
        <f>VLOOKUP(E187,'[1]tb control'!$C$10:$F$266,4,FALSE)</f>
        <v>0</v>
      </c>
      <c r="M187" s="81">
        <f t="shared" si="2"/>
        <v>0</v>
      </c>
    </row>
    <row r="188" spans="1:13" hidden="1" x14ac:dyDescent="0.2">
      <c r="A188" s="74"/>
      <c r="B188" s="74"/>
      <c r="C188" s="47"/>
      <c r="D188" s="74" t="s">
        <v>394</v>
      </c>
      <c r="E188" s="270">
        <v>2020102004</v>
      </c>
      <c r="F188" s="77"/>
      <c r="G188" s="294"/>
      <c r="H188" s="78"/>
      <c r="I188" s="129">
        <f>IFERROR(VLOOKUP(E188,'tb control'!C15:E254,3,FALSE),0)</f>
        <v>0</v>
      </c>
      <c r="J188" s="79"/>
      <c r="K188" s="79"/>
      <c r="L188" s="95">
        <f>VLOOKUP(E188,'[1]tb control'!$C$10:$F$266,4,FALSE)</f>
        <v>0</v>
      </c>
      <c r="M188" s="81">
        <f t="shared" si="2"/>
        <v>0</v>
      </c>
    </row>
    <row r="189" spans="1:13" hidden="1" x14ac:dyDescent="0.2">
      <c r="A189" s="74"/>
      <c r="B189" s="74"/>
      <c r="C189" s="47"/>
      <c r="D189" s="74" t="s">
        <v>32</v>
      </c>
      <c r="E189" s="270">
        <v>2020103000</v>
      </c>
      <c r="F189" s="77"/>
      <c r="G189" s="294"/>
      <c r="H189" s="78"/>
      <c r="I189" s="129">
        <f>IFERROR(VLOOKUP(E189,'tb control'!C16:E255,3,FALSE),0)</f>
        <v>0</v>
      </c>
      <c r="J189" s="79"/>
      <c r="K189" s="79"/>
      <c r="L189" s="95">
        <f>VLOOKUP(E189,'[1]tb control'!$C$10:$F$266,4,FALSE)</f>
        <v>0</v>
      </c>
      <c r="M189" s="81">
        <f t="shared" si="2"/>
        <v>0</v>
      </c>
    </row>
    <row r="190" spans="1:13" hidden="1" x14ac:dyDescent="0.2">
      <c r="A190" s="74"/>
      <c r="B190" s="74"/>
      <c r="C190" s="47"/>
      <c r="D190" s="74" t="s">
        <v>395</v>
      </c>
      <c r="E190" s="270">
        <v>2020103001</v>
      </c>
      <c r="F190" s="6"/>
      <c r="G190" s="294"/>
      <c r="H190" s="78"/>
      <c r="I190" s="129">
        <f>IFERROR(VLOOKUP(E190,'tb control'!C17:E256,3,FALSE),0)</f>
        <v>0</v>
      </c>
      <c r="J190" s="79"/>
      <c r="K190" s="79"/>
      <c r="L190" s="95">
        <f>VLOOKUP(E190,'[1]tb control'!$C$10:$F$266,4,FALSE)</f>
        <v>0</v>
      </c>
      <c r="M190" s="81">
        <f t="shared" si="2"/>
        <v>0</v>
      </c>
    </row>
    <row r="191" spans="1:13" hidden="1" x14ac:dyDescent="0.2">
      <c r="A191" s="74"/>
      <c r="B191" s="74"/>
      <c r="C191" s="47"/>
      <c r="D191" s="74" t="s">
        <v>396</v>
      </c>
      <c r="E191" s="270">
        <v>2020103002</v>
      </c>
      <c r="F191" s="6"/>
      <c r="G191" s="294"/>
      <c r="H191" s="78"/>
      <c r="I191" s="129">
        <f>IFERROR(VLOOKUP(E191,'tb control'!C18:E257,3,FALSE),0)</f>
        <v>0</v>
      </c>
      <c r="J191" s="79"/>
      <c r="K191" s="79"/>
      <c r="L191" s="95">
        <f>VLOOKUP(E191,'[1]tb control'!$C$10:$F$266,4,FALSE)</f>
        <v>0</v>
      </c>
      <c r="M191" s="81">
        <f t="shared" si="2"/>
        <v>0</v>
      </c>
    </row>
    <row r="192" spans="1:13" hidden="1" x14ac:dyDescent="0.2">
      <c r="A192" s="74"/>
      <c r="B192" s="74"/>
      <c r="C192" s="47"/>
      <c r="D192" s="74" t="s">
        <v>397</v>
      </c>
      <c r="E192" s="270">
        <v>2020103003</v>
      </c>
      <c r="F192" s="6"/>
      <c r="G192" s="294"/>
      <c r="H192" s="78"/>
      <c r="I192" s="129">
        <f>IFERROR(VLOOKUP(E192,'tb control'!C19:E258,3,FALSE),0)</f>
        <v>0</v>
      </c>
      <c r="J192" s="79"/>
      <c r="K192" s="79"/>
      <c r="L192" s="95">
        <f>VLOOKUP(E192,'[1]tb control'!$C$10:$F$266,4,FALSE)</f>
        <v>0</v>
      </c>
      <c r="M192" s="81">
        <f t="shared" si="2"/>
        <v>0</v>
      </c>
    </row>
    <row r="193" spans="1:13" hidden="1" x14ac:dyDescent="0.2">
      <c r="A193" s="74"/>
      <c r="B193" s="74"/>
      <c r="C193" s="47"/>
      <c r="D193" s="74" t="s">
        <v>33</v>
      </c>
      <c r="E193" s="270">
        <v>2020104000</v>
      </c>
      <c r="F193" s="77"/>
      <c r="G193" s="294"/>
      <c r="H193" s="78"/>
      <c r="I193" s="129">
        <f>IFERROR(VLOOKUP(E193,'tb control'!C20:E259,3,FALSE),0)</f>
        <v>0</v>
      </c>
      <c r="J193" s="79"/>
      <c r="K193" s="79"/>
      <c r="L193" s="95">
        <f>VLOOKUP(E193,'[1]tb control'!$C$10:$F$266,4,FALSE)</f>
        <v>0</v>
      </c>
      <c r="M193" s="81">
        <f t="shared" si="2"/>
        <v>0</v>
      </c>
    </row>
    <row r="194" spans="1:13" hidden="1" x14ac:dyDescent="0.2">
      <c r="A194" s="74"/>
      <c r="B194" s="74"/>
      <c r="C194" s="47"/>
      <c r="D194" s="74" t="s">
        <v>34</v>
      </c>
      <c r="E194" s="270">
        <v>2020105000</v>
      </c>
      <c r="F194" s="77"/>
      <c r="G194" s="294"/>
      <c r="H194" s="78"/>
      <c r="I194" s="129">
        <f>IFERROR(VLOOKUP(E194,'tb control'!C21:E260,3,FALSE),0)</f>
        <v>0</v>
      </c>
      <c r="J194" s="79"/>
      <c r="K194" s="79"/>
      <c r="L194" s="95">
        <f>VLOOKUP(E194,'[1]tb control'!$C$10:$F$266,4,FALSE)</f>
        <v>0</v>
      </c>
      <c r="M194" s="81">
        <f t="shared" si="2"/>
        <v>0</v>
      </c>
    </row>
    <row r="195" spans="1:13" hidden="1" x14ac:dyDescent="0.2">
      <c r="A195" s="74"/>
      <c r="B195" s="74"/>
      <c r="C195" s="47"/>
      <c r="D195" s="74" t="s">
        <v>35</v>
      </c>
      <c r="E195" s="270">
        <v>2020106000</v>
      </c>
      <c r="F195" s="77"/>
      <c r="G195" s="294"/>
      <c r="H195" s="78"/>
      <c r="I195" s="129">
        <f>IFERROR(VLOOKUP(E195,'tb control'!C22:E261,3,FALSE),0)</f>
        <v>0</v>
      </c>
      <c r="J195" s="79"/>
      <c r="K195" s="79"/>
      <c r="L195" s="95">
        <f>VLOOKUP(E195,'[1]tb control'!$C$10:$F$266,4,FALSE)</f>
        <v>0</v>
      </c>
      <c r="M195" s="81">
        <f t="shared" si="2"/>
        <v>0</v>
      </c>
    </row>
    <row r="196" spans="1:13" hidden="1" x14ac:dyDescent="0.2">
      <c r="A196" s="74"/>
      <c r="B196" s="74"/>
      <c r="C196" s="47"/>
      <c r="D196" s="74" t="s">
        <v>36</v>
      </c>
      <c r="E196" s="270">
        <v>2020107000</v>
      </c>
      <c r="F196" s="77"/>
      <c r="G196" s="294"/>
      <c r="H196" s="78"/>
      <c r="I196" s="129">
        <f>IFERROR(VLOOKUP(E196,'tb control'!C23:E262,3,FALSE),0)</f>
        <v>0</v>
      </c>
      <c r="J196" s="79"/>
      <c r="K196" s="79"/>
      <c r="L196" s="95">
        <f>VLOOKUP(E196,'[1]tb control'!$C$10:$F$266,4,FALSE)</f>
        <v>0</v>
      </c>
      <c r="M196" s="81">
        <f t="shared" si="2"/>
        <v>0</v>
      </c>
    </row>
    <row r="197" spans="1:13" hidden="1" x14ac:dyDescent="0.2">
      <c r="A197" s="74"/>
      <c r="B197" s="74"/>
      <c r="C197" s="47"/>
      <c r="D197" s="74"/>
      <c r="E197" s="270"/>
      <c r="F197" s="77"/>
      <c r="G197" s="294"/>
      <c r="H197" s="78"/>
      <c r="I197" s="129"/>
      <c r="J197" s="79"/>
      <c r="K197" s="79"/>
      <c r="L197" s="95"/>
      <c r="M197" s="81">
        <f t="shared" si="2"/>
        <v>0</v>
      </c>
    </row>
    <row r="198" spans="1:13" hidden="1" x14ac:dyDescent="0.2">
      <c r="A198" s="74"/>
      <c r="B198" s="74"/>
      <c r="C198" s="74" t="s">
        <v>278</v>
      </c>
      <c r="D198" s="74"/>
      <c r="E198" s="270"/>
      <c r="F198" s="77"/>
      <c r="G198" s="295"/>
      <c r="H198" s="78"/>
      <c r="I198" s="121">
        <f>SUM(I199:I202)</f>
        <v>0</v>
      </c>
      <c r="J198" s="79"/>
      <c r="K198" s="79"/>
      <c r="L198" s="121">
        <f>SUM(L199:L202)</f>
        <v>0</v>
      </c>
      <c r="M198" s="81">
        <f t="shared" si="2"/>
        <v>0</v>
      </c>
    </row>
    <row r="199" spans="1:13" hidden="1" x14ac:dyDescent="0.2">
      <c r="A199" s="74"/>
      <c r="B199" s="74"/>
      <c r="C199" s="47"/>
      <c r="D199" s="74"/>
      <c r="E199" s="270"/>
      <c r="F199" s="77"/>
      <c r="G199" s="294"/>
      <c r="H199" s="78"/>
      <c r="I199" s="129"/>
      <c r="J199" s="79"/>
      <c r="K199" s="79"/>
      <c r="L199" s="95"/>
      <c r="M199" s="81">
        <f t="shared" si="2"/>
        <v>0</v>
      </c>
    </row>
    <row r="200" spans="1:13" hidden="1" x14ac:dyDescent="0.2">
      <c r="A200" s="74"/>
      <c r="B200" s="74"/>
      <c r="C200" s="47"/>
      <c r="D200" s="74" t="s">
        <v>38</v>
      </c>
      <c r="E200" s="270">
        <v>2030103000</v>
      </c>
      <c r="F200" s="77"/>
      <c r="G200" s="294"/>
      <c r="H200" s="78"/>
      <c r="I200" s="129">
        <f>VLOOKUP($E200,'tb control'!$C$10:$G$1978,5,FALSE)</f>
        <v>0</v>
      </c>
      <c r="J200" s="79"/>
      <c r="K200" s="79"/>
      <c r="L200" s="95">
        <f>VLOOKUP(E200,'[1]tb control'!$C$10:$F$266,4,FALSE)</f>
        <v>0</v>
      </c>
      <c r="M200" s="81">
        <f t="shared" si="2"/>
        <v>0</v>
      </c>
    </row>
    <row r="201" spans="1:13" hidden="1" x14ac:dyDescent="0.2">
      <c r="A201" s="74"/>
      <c r="B201" s="74"/>
      <c r="C201" s="47"/>
      <c r="D201" s="74" t="s">
        <v>37</v>
      </c>
      <c r="E201" s="270">
        <v>2030101000</v>
      </c>
      <c r="F201" s="77"/>
      <c r="G201" s="294"/>
      <c r="H201" s="78"/>
      <c r="I201" s="129">
        <f>VLOOKUP($E201,'tb control'!$C$10:$G$1978,5,FALSE)</f>
        <v>0</v>
      </c>
      <c r="J201" s="79"/>
      <c r="K201" s="79"/>
      <c r="L201" s="95">
        <f>VLOOKUP(E201,'[1]tb control'!$C$10:$F$266,4,FALSE)</f>
        <v>0</v>
      </c>
      <c r="M201" s="81">
        <f t="shared" si="2"/>
        <v>0</v>
      </c>
    </row>
    <row r="202" spans="1:13" hidden="1" x14ac:dyDescent="0.2">
      <c r="A202" s="74"/>
      <c r="B202" s="74"/>
      <c r="C202" s="47"/>
      <c r="D202" s="74" t="s">
        <v>349</v>
      </c>
      <c r="E202" s="270">
        <v>2030105000</v>
      </c>
      <c r="F202" s="77"/>
      <c r="G202" s="294"/>
      <c r="H202" s="78"/>
      <c r="I202" s="129">
        <f>VLOOKUP($E202,'tb control'!$C$10:$G$1978,5,FALSE)</f>
        <v>0</v>
      </c>
      <c r="J202" s="79"/>
      <c r="K202" s="79"/>
      <c r="L202" s="95">
        <f>VLOOKUP(E202,'[1]tb control'!$C$10:$F$266,4,FALSE)</f>
        <v>0</v>
      </c>
      <c r="M202" s="81">
        <f t="shared" si="2"/>
        <v>0</v>
      </c>
    </row>
    <row r="203" spans="1:13" hidden="1" x14ac:dyDescent="0.2">
      <c r="A203" s="74"/>
      <c r="B203" s="74"/>
      <c r="C203" s="47"/>
      <c r="D203" s="74"/>
      <c r="E203" s="270"/>
      <c r="F203" s="77"/>
      <c r="G203" s="294"/>
      <c r="H203" s="78"/>
      <c r="I203" s="129"/>
      <c r="J203" s="79"/>
      <c r="K203" s="79"/>
      <c r="L203" s="95"/>
      <c r="M203" s="81">
        <f t="shared" si="2"/>
        <v>0</v>
      </c>
    </row>
    <row r="204" spans="1:13" hidden="1" x14ac:dyDescent="0.2">
      <c r="A204" s="74"/>
      <c r="B204" s="74"/>
      <c r="C204" s="74" t="s">
        <v>220</v>
      </c>
      <c r="D204" s="74"/>
      <c r="E204" s="270"/>
      <c r="F204" s="77"/>
      <c r="G204" s="294"/>
      <c r="H204" s="78"/>
      <c r="I204" s="121">
        <f>I205</f>
        <v>0</v>
      </c>
      <c r="J204" s="79"/>
      <c r="K204" s="79"/>
      <c r="L204" s="121">
        <f>L205</f>
        <v>0</v>
      </c>
      <c r="M204" s="81">
        <f t="shared" si="2"/>
        <v>0</v>
      </c>
    </row>
    <row r="205" spans="1:13" hidden="1" x14ac:dyDescent="0.2">
      <c r="A205" s="74"/>
      <c r="B205" s="74"/>
      <c r="C205" s="47"/>
      <c r="D205" s="74" t="s">
        <v>219</v>
      </c>
      <c r="E205" s="270">
        <v>2040102000</v>
      </c>
      <c r="F205" s="77"/>
      <c r="G205" s="294"/>
      <c r="H205" s="78"/>
      <c r="I205" s="129">
        <f>VLOOKUP($E205,'tb control'!$C$10:$G$1978,5,FALSE)</f>
        <v>0</v>
      </c>
      <c r="J205" s="79"/>
      <c r="K205" s="79"/>
      <c r="L205" s="95">
        <f>VLOOKUP(E205,'[1]tb control'!$C$10:$F$266,4,FALSE)</f>
        <v>0</v>
      </c>
      <c r="M205" s="81">
        <f t="shared" ref="M205:M220" si="3">I205+L205</f>
        <v>0</v>
      </c>
    </row>
    <row r="206" spans="1:13" hidden="1" x14ac:dyDescent="0.2">
      <c r="A206" s="74"/>
      <c r="B206" s="74"/>
      <c r="C206" s="47"/>
      <c r="D206" s="74"/>
      <c r="E206" s="270"/>
      <c r="F206" s="77"/>
      <c r="G206" s="294"/>
      <c r="H206" s="78"/>
      <c r="I206" s="129"/>
      <c r="J206" s="79"/>
      <c r="K206" s="79"/>
      <c r="L206" s="95"/>
      <c r="M206" s="81">
        <f t="shared" si="3"/>
        <v>0</v>
      </c>
    </row>
    <row r="207" spans="1:13" hidden="1" x14ac:dyDescent="0.2">
      <c r="A207" s="74"/>
      <c r="B207" s="74" t="s">
        <v>39</v>
      </c>
      <c r="C207" s="47"/>
      <c r="D207" s="74"/>
      <c r="E207" s="270"/>
      <c r="F207" s="77"/>
      <c r="G207" s="294"/>
      <c r="H207" s="78"/>
      <c r="I207" s="121">
        <f>I208</f>
        <v>0</v>
      </c>
      <c r="J207" s="79"/>
      <c r="K207" s="79"/>
      <c r="L207" s="121">
        <f>L208</f>
        <v>0</v>
      </c>
      <c r="M207" s="81">
        <f t="shared" si="3"/>
        <v>0</v>
      </c>
    </row>
    <row r="208" spans="1:13" hidden="1" x14ac:dyDescent="0.2">
      <c r="A208" s="74"/>
      <c r="B208" s="74"/>
      <c r="C208" s="47"/>
      <c r="D208" s="74" t="s">
        <v>39</v>
      </c>
      <c r="E208" s="270">
        <v>2999999000</v>
      </c>
      <c r="F208" s="77"/>
      <c r="G208" s="294"/>
      <c r="H208" s="78"/>
      <c r="I208" s="129">
        <f>VLOOKUP($E208,'tb control'!$C$10:$G$1978,5,FALSE)</f>
        <v>0</v>
      </c>
      <c r="J208" s="80"/>
      <c r="K208" s="80"/>
      <c r="L208" s="95">
        <f>VLOOKUP(E208,'[1]tb control'!$C$10:$F$266,4,FALSE)</f>
        <v>0</v>
      </c>
      <c r="M208" s="81">
        <f t="shared" si="3"/>
        <v>0</v>
      </c>
    </row>
    <row r="209" spans="1:13" hidden="1" x14ac:dyDescent="0.2">
      <c r="A209" s="74"/>
      <c r="B209" s="74"/>
      <c r="C209" s="47"/>
      <c r="D209" s="74"/>
      <c r="E209" s="270"/>
      <c r="F209" s="77"/>
      <c r="G209" s="294"/>
      <c r="H209" s="78"/>
      <c r="I209" s="129"/>
      <c r="J209" s="80"/>
      <c r="K209" s="80"/>
      <c r="L209" s="95"/>
      <c r="M209" s="81">
        <f t="shared" si="3"/>
        <v>0</v>
      </c>
    </row>
    <row r="210" spans="1:13" hidden="1" x14ac:dyDescent="0.2">
      <c r="A210" s="74"/>
      <c r="B210" s="74" t="s">
        <v>279</v>
      </c>
      <c r="C210" s="47"/>
      <c r="D210" s="74"/>
      <c r="E210" s="270"/>
      <c r="F210" s="77"/>
      <c r="G210" s="294"/>
      <c r="H210" s="78"/>
      <c r="I210" s="121">
        <f>SUM(I207,I198,I182,I177)</f>
        <v>0</v>
      </c>
      <c r="J210" s="80"/>
      <c r="K210" s="80"/>
      <c r="L210" s="121">
        <f>SUM(L207,L198,L182,L177)</f>
        <v>0</v>
      </c>
      <c r="M210" s="81">
        <f t="shared" si="3"/>
        <v>0</v>
      </c>
    </row>
    <row r="211" spans="1:13" x14ac:dyDescent="0.2">
      <c r="A211" s="74"/>
      <c r="B211" s="74"/>
      <c r="C211" s="47"/>
      <c r="D211" s="74"/>
      <c r="E211" s="271"/>
      <c r="F211" s="77"/>
      <c r="G211" s="294"/>
      <c r="H211" s="78"/>
      <c r="I211" s="129"/>
      <c r="J211" s="79"/>
      <c r="K211" s="79"/>
      <c r="L211" s="95"/>
      <c r="M211" s="81">
        <f t="shared" si="3"/>
        <v>0</v>
      </c>
    </row>
    <row r="212" spans="1:13" ht="13.5" thickBot="1" x14ac:dyDescent="0.25">
      <c r="A212" s="74"/>
      <c r="B212" s="75" t="s">
        <v>280</v>
      </c>
      <c r="C212" s="47"/>
      <c r="D212" s="77"/>
      <c r="E212" s="270"/>
      <c r="F212" s="77"/>
      <c r="G212" s="294"/>
      <c r="H212" s="78" t="s">
        <v>184</v>
      </c>
      <c r="I212" s="124">
        <f>I170-I210</f>
        <v>19282000</v>
      </c>
      <c r="J212" s="124">
        <f>J170-J210</f>
        <v>11000000</v>
      </c>
      <c r="K212" s="299"/>
      <c r="L212" s="124">
        <f>L170-L210</f>
        <v>11000000</v>
      </c>
      <c r="M212" s="81">
        <f t="shared" si="3"/>
        <v>30282000</v>
      </c>
    </row>
    <row r="213" spans="1:13" ht="13.5" thickTop="1" x14ac:dyDescent="0.2">
      <c r="A213" s="74"/>
      <c r="B213" s="76"/>
      <c r="C213" s="47"/>
      <c r="D213" s="77"/>
      <c r="E213" s="272"/>
      <c r="F213" s="77"/>
      <c r="G213" s="294"/>
      <c r="H213" s="78"/>
      <c r="I213" s="95"/>
      <c r="J213" s="79"/>
      <c r="K213" s="79"/>
      <c r="L213" s="95"/>
      <c r="M213" s="81">
        <f t="shared" si="3"/>
        <v>0</v>
      </c>
    </row>
    <row r="214" spans="1:13" x14ac:dyDescent="0.2">
      <c r="A214" s="74"/>
      <c r="B214" s="74"/>
      <c r="C214" s="47"/>
      <c r="D214" s="77"/>
      <c r="E214" s="270"/>
      <c r="F214" s="77"/>
      <c r="G214" s="295"/>
      <c r="H214" s="78"/>
      <c r="I214" s="95"/>
      <c r="J214" s="79"/>
      <c r="K214" s="79"/>
      <c r="L214" s="95"/>
      <c r="M214" s="81">
        <f t="shared" si="3"/>
        <v>0</v>
      </c>
    </row>
    <row r="215" spans="1:13" ht="16.5" x14ac:dyDescent="0.3">
      <c r="A215" s="33" t="s">
        <v>239</v>
      </c>
      <c r="B215" s="33"/>
      <c r="C215" s="47"/>
      <c r="D215" s="77"/>
      <c r="E215" s="270"/>
      <c r="F215" s="77"/>
      <c r="G215" s="294"/>
      <c r="H215" s="78"/>
      <c r="I215" s="95"/>
      <c r="J215" s="79"/>
      <c r="K215" s="79"/>
      <c r="L215" s="95"/>
      <c r="M215" s="81">
        <f t="shared" si="3"/>
        <v>0</v>
      </c>
    </row>
    <row r="216" spans="1:13" ht="16.5" x14ac:dyDescent="0.3">
      <c r="A216" s="33"/>
      <c r="B216" s="33" t="s">
        <v>281</v>
      </c>
      <c r="C216" s="47"/>
      <c r="D216" s="77"/>
      <c r="E216" s="270"/>
      <c r="F216" s="77"/>
      <c r="G216" s="294"/>
      <c r="H216" s="78"/>
      <c r="I216" s="95"/>
      <c r="J216" s="79"/>
      <c r="K216" s="79"/>
      <c r="L216" s="95"/>
      <c r="M216" s="81">
        <f t="shared" si="3"/>
        <v>0</v>
      </c>
    </row>
    <row r="217" spans="1:13" ht="16.5" x14ac:dyDescent="0.3">
      <c r="A217" s="33"/>
      <c r="B217" s="33"/>
      <c r="C217" s="47" t="s">
        <v>282</v>
      </c>
      <c r="D217" s="77"/>
      <c r="E217" s="270"/>
      <c r="F217" s="77"/>
      <c r="G217" s="294"/>
      <c r="H217" s="78"/>
      <c r="I217" s="95"/>
      <c r="J217" s="79"/>
      <c r="K217" s="79"/>
      <c r="L217" s="95"/>
      <c r="M217" s="81">
        <f t="shared" si="3"/>
        <v>0</v>
      </c>
    </row>
    <row r="218" spans="1:13" x14ac:dyDescent="0.2">
      <c r="A218" s="74"/>
      <c r="B218" s="74"/>
      <c r="C218" s="74"/>
      <c r="D218" s="74" t="s">
        <v>235</v>
      </c>
      <c r="E218" s="270"/>
      <c r="F218" s="77"/>
      <c r="G218" s="294"/>
      <c r="H218" s="78"/>
      <c r="I218" s="122">
        <f>'FC3-Post TB 2024'!E112</f>
        <v>19282000</v>
      </c>
      <c r="J218" s="122">
        <f>'Restated FC3-Post TB '!E112</f>
        <v>11000000</v>
      </c>
      <c r="K218" s="300">
        <v>0</v>
      </c>
      <c r="L218" s="122">
        <f>'FC3-Pre TB 2024'!E112</f>
        <v>11000000</v>
      </c>
      <c r="M218" s="81">
        <f t="shared" si="3"/>
        <v>30282000</v>
      </c>
    </row>
    <row r="219" spans="1:13" x14ac:dyDescent="0.2">
      <c r="A219" s="74"/>
      <c r="B219" s="74"/>
      <c r="C219" s="47"/>
      <c r="D219" s="77"/>
      <c r="E219" s="270"/>
      <c r="F219" s="77"/>
      <c r="G219" s="294"/>
      <c r="H219" s="78"/>
      <c r="I219" s="95"/>
      <c r="J219" s="79"/>
      <c r="K219" s="79"/>
      <c r="L219" s="95"/>
      <c r="M219" s="81">
        <f t="shared" si="3"/>
        <v>0</v>
      </c>
    </row>
    <row r="220" spans="1:13" ht="13.5" thickBot="1" x14ac:dyDescent="0.25">
      <c r="A220" s="74"/>
      <c r="B220" s="74"/>
      <c r="C220" s="47"/>
      <c r="D220" s="98" t="s">
        <v>261</v>
      </c>
      <c r="E220" s="271"/>
      <c r="F220" s="77"/>
      <c r="G220" s="294"/>
      <c r="H220" s="78" t="s">
        <v>184</v>
      </c>
      <c r="I220" s="124">
        <f>I218</f>
        <v>19282000</v>
      </c>
      <c r="J220" s="124">
        <f>J218</f>
        <v>11000000</v>
      </c>
      <c r="K220" s="301"/>
      <c r="L220" s="124">
        <f>L218</f>
        <v>11000000</v>
      </c>
      <c r="M220" s="81">
        <f t="shared" si="3"/>
        <v>30282000</v>
      </c>
    </row>
    <row r="221" spans="1:13" ht="13.5" thickTop="1" x14ac:dyDescent="0.2">
      <c r="A221" s="74"/>
      <c r="B221" s="74"/>
      <c r="C221" s="47"/>
      <c r="D221" s="77"/>
      <c r="E221" s="270"/>
      <c r="F221" s="77"/>
      <c r="G221" s="256"/>
      <c r="H221" s="78"/>
      <c r="I221" s="156">
        <f>I220-I212</f>
        <v>0</v>
      </c>
      <c r="J221" s="79">
        <f>J220-[2]FC1SFP!$I$220</f>
        <v>0</v>
      </c>
      <c r="K221" s="79"/>
      <c r="L221" s="156">
        <f>L220-'FC3-Pre TB 2024'!E112</f>
        <v>0</v>
      </c>
    </row>
    <row r="222" spans="1:13" x14ac:dyDescent="0.2">
      <c r="A222" s="74"/>
      <c r="B222" s="74"/>
      <c r="C222" s="47"/>
      <c r="D222" s="77"/>
      <c r="E222" s="270"/>
      <c r="F222" s="77"/>
      <c r="G222" s="77"/>
      <c r="H222" s="78"/>
      <c r="I222" s="95"/>
      <c r="J222" s="79"/>
      <c r="K222" s="79"/>
      <c r="L222" s="114"/>
    </row>
    <row r="223" spans="1:13" ht="16.5" x14ac:dyDescent="0.3">
      <c r="A223" s="307"/>
      <c r="B223" s="74"/>
      <c r="C223" s="47"/>
      <c r="D223" s="77"/>
      <c r="E223" s="270"/>
      <c r="F223" s="77"/>
      <c r="G223" s="77"/>
      <c r="H223" s="71"/>
      <c r="I223" s="63"/>
      <c r="J223" s="79"/>
      <c r="K223" s="79"/>
      <c r="L223" s="81"/>
    </row>
    <row r="224" spans="1:13" ht="16.5" x14ac:dyDescent="0.3">
      <c r="A224" s="308"/>
      <c r="B224" s="74"/>
      <c r="C224" s="47"/>
      <c r="D224" s="77"/>
      <c r="E224" s="270"/>
      <c r="F224" s="77"/>
      <c r="G224" s="77"/>
      <c r="H224" s="71"/>
      <c r="I224" s="63"/>
      <c r="J224" s="79"/>
      <c r="K224" s="79"/>
      <c r="L224" s="81"/>
    </row>
    <row r="225" spans="1:21" ht="16.5" x14ac:dyDescent="0.3">
      <c r="A225" s="74"/>
      <c r="B225" s="36"/>
      <c r="C225" s="38"/>
      <c r="D225" s="239"/>
      <c r="E225" s="240" t="s">
        <v>97</v>
      </c>
      <c r="F225" s="22"/>
      <c r="G225" s="20"/>
      <c r="H225" s="71"/>
      <c r="I225" s="63"/>
      <c r="J225" s="79"/>
      <c r="K225" s="79"/>
      <c r="L225" s="81"/>
    </row>
    <row r="226" spans="1:21" ht="16.5" x14ac:dyDescent="0.3">
      <c r="A226" s="74"/>
      <c r="B226" s="36"/>
      <c r="C226" s="38"/>
      <c r="D226" s="34"/>
      <c r="E226" s="240"/>
      <c r="F226" s="22"/>
      <c r="G226" s="20"/>
      <c r="H226" s="71"/>
      <c r="I226" s="63"/>
      <c r="J226" s="79"/>
      <c r="K226" s="79"/>
      <c r="L226" s="81"/>
    </row>
    <row r="227" spans="1:21" ht="16.5" x14ac:dyDescent="0.3">
      <c r="A227" s="74"/>
      <c r="B227" s="36"/>
      <c r="C227" s="38"/>
      <c r="D227" s="34"/>
      <c r="E227" s="240"/>
      <c r="F227" s="22"/>
      <c r="G227" s="20"/>
      <c r="H227" s="71"/>
      <c r="I227" s="63"/>
      <c r="J227" s="79"/>
      <c r="K227" s="79"/>
      <c r="L227" s="81"/>
    </row>
    <row r="228" spans="1:21" s="55" customFormat="1" ht="16.5" x14ac:dyDescent="0.3">
      <c r="A228" s="75"/>
      <c r="B228" s="33"/>
      <c r="C228" s="58"/>
      <c r="D228" s="100"/>
      <c r="E228" s="273"/>
      <c r="F228" s="102"/>
      <c r="G228" s="105" t="s">
        <v>389</v>
      </c>
      <c r="H228" s="72"/>
      <c r="I228" s="131"/>
      <c r="J228" s="103"/>
      <c r="K228" s="103"/>
      <c r="L228" s="125"/>
      <c r="M228" s="125"/>
      <c r="O228" s="56"/>
      <c r="U228" s="56"/>
    </row>
    <row r="229" spans="1:21" ht="16.5" x14ac:dyDescent="0.3">
      <c r="A229" s="74"/>
      <c r="B229" s="36"/>
      <c r="C229" s="38"/>
      <c r="D229" s="34"/>
      <c r="E229" s="274"/>
      <c r="F229" s="22"/>
      <c r="G229" s="106" t="s">
        <v>362</v>
      </c>
      <c r="H229" s="71"/>
      <c r="I229" s="63"/>
      <c r="J229" s="79"/>
      <c r="K229" s="79"/>
      <c r="L229" s="81"/>
    </row>
    <row r="230" spans="1:21" ht="16.5" x14ac:dyDescent="0.3">
      <c r="A230" s="74"/>
      <c r="B230" s="74"/>
      <c r="C230" s="47"/>
      <c r="D230" s="77"/>
      <c r="E230" s="274"/>
      <c r="F230" s="22"/>
      <c r="G230" s="80"/>
      <c r="H230" s="78"/>
      <c r="I230" s="95"/>
      <c r="J230" s="79"/>
      <c r="K230" s="79"/>
      <c r="L230" s="81"/>
    </row>
    <row r="231" spans="1:21" x14ac:dyDescent="0.2">
      <c r="A231" s="74"/>
      <c r="B231" s="74"/>
      <c r="C231" s="47"/>
      <c r="D231" s="77"/>
      <c r="E231" s="270"/>
      <c r="F231" s="77"/>
      <c r="G231" s="77"/>
      <c r="H231" s="78"/>
      <c r="I231" s="95"/>
      <c r="J231" s="79"/>
      <c r="K231" s="79"/>
      <c r="L231" s="81"/>
    </row>
    <row r="232" spans="1:21" x14ac:dyDescent="0.2">
      <c r="A232" s="74"/>
      <c r="B232" s="74"/>
      <c r="C232" s="47"/>
      <c r="D232" s="77"/>
      <c r="E232" s="270"/>
      <c r="F232" s="77"/>
      <c r="G232" s="77"/>
      <c r="H232" s="78"/>
      <c r="I232" s="95"/>
      <c r="J232" s="79"/>
      <c r="K232" s="79"/>
      <c r="L232" s="81"/>
    </row>
    <row r="233" spans="1:21" x14ac:dyDescent="0.2">
      <c r="A233" s="74"/>
      <c r="B233" s="74"/>
      <c r="C233" s="47"/>
      <c r="D233" s="77"/>
      <c r="E233" s="270"/>
      <c r="F233" s="77"/>
      <c r="G233" s="77"/>
      <c r="H233" s="78"/>
      <c r="I233" s="95"/>
      <c r="J233" s="79"/>
      <c r="K233" s="79"/>
      <c r="L233" s="81"/>
    </row>
    <row r="234" spans="1:21" x14ac:dyDescent="0.2">
      <c r="A234" s="74"/>
      <c r="B234" s="74"/>
      <c r="C234" s="47"/>
      <c r="D234" s="77"/>
      <c r="E234" s="270"/>
      <c r="F234" s="77"/>
      <c r="G234" s="77"/>
      <c r="H234" s="78"/>
      <c r="I234" s="95"/>
      <c r="J234" s="79"/>
      <c r="K234" s="79"/>
      <c r="L234" s="81"/>
    </row>
    <row r="235" spans="1:21" x14ac:dyDescent="0.2">
      <c r="A235" s="74"/>
      <c r="B235" s="74"/>
      <c r="C235" s="47"/>
      <c r="D235" s="77"/>
      <c r="E235" s="270"/>
      <c r="F235" s="77"/>
      <c r="G235" s="77"/>
      <c r="H235" s="78"/>
      <c r="I235" s="95"/>
      <c r="J235" s="79"/>
      <c r="K235" s="79"/>
      <c r="L235" s="81"/>
    </row>
    <row r="236" spans="1:21" x14ac:dyDescent="0.2">
      <c r="A236" s="74"/>
      <c r="B236" s="74"/>
      <c r="C236" s="47"/>
      <c r="D236" s="77"/>
      <c r="E236" s="270"/>
      <c r="F236" s="77"/>
      <c r="G236" s="77"/>
      <c r="H236" s="78"/>
      <c r="I236" s="95"/>
      <c r="J236" s="79"/>
      <c r="K236" s="79"/>
      <c r="L236" s="81"/>
    </row>
    <row r="237" spans="1:21" x14ac:dyDescent="0.2">
      <c r="A237" s="74"/>
      <c r="B237" s="74"/>
      <c r="C237" s="47"/>
      <c r="D237" s="77"/>
      <c r="E237" s="270"/>
      <c r="F237" s="77"/>
      <c r="G237" s="77"/>
      <c r="H237" s="78"/>
      <c r="I237" s="95"/>
      <c r="J237" s="79"/>
      <c r="K237" s="79"/>
      <c r="L237" s="81"/>
    </row>
    <row r="238" spans="1:21" x14ac:dyDescent="0.2">
      <c r="A238" s="74"/>
      <c r="B238" s="74"/>
      <c r="C238" s="47"/>
      <c r="D238" s="77"/>
      <c r="E238" s="270"/>
      <c r="F238" s="77"/>
      <c r="G238" s="77"/>
      <c r="H238" s="78"/>
      <c r="I238" s="95"/>
      <c r="J238" s="79"/>
      <c r="K238" s="79"/>
      <c r="L238" s="81"/>
    </row>
    <row r="239" spans="1:21" x14ac:dyDescent="0.2">
      <c r="A239" s="74"/>
      <c r="B239" s="74"/>
      <c r="C239" s="47"/>
      <c r="D239" s="77"/>
      <c r="E239" s="270"/>
      <c r="F239" s="77"/>
      <c r="G239" s="77"/>
      <c r="H239" s="78"/>
      <c r="I239" s="95"/>
      <c r="J239" s="79"/>
      <c r="K239" s="79"/>
      <c r="L239" s="81"/>
    </row>
    <row r="240" spans="1:21" x14ac:dyDescent="0.2">
      <c r="A240" s="74"/>
      <c r="B240" s="74"/>
      <c r="C240" s="47"/>
      <c r="D240" s="77"/>
      <c r="E240" s="270"/>
      <c r="F240" s="77"/>
      <c r="G240" s="77"/>
      <c r="H240" s="78"/>
      <c r="I240" s="95"/>
      <c r="J240" s="79"/>
      <c r="K240" s="79"/>
      <c r="L240" s="81"/>
    </row>
    <row r="241" spans="1:12" x14ac:dyDescent="0.2">
      <c r="A241" s="74"/>
      <c r="B241" s="74"/>
      <c r="C241" s="47"/>
      <c r="D241" s="77"/>
      <c r="E241" s="270"/>
      <c r="F241" s="77"/>
      <c r="G241" s="77"/>
      <c r="H241" s="78"/>
      <c r="I241" s="95"/>
      <c r="J241" s="79"/>
      <c r="K241" s="79"/>
      <c r="L241" s="81"/>
    </row>
    <row r="242" spans="1:12" x14ac:dyDescent="0.2">
      <c r="A242" s="74"/>
      <c r="B242" s="74"/>
      <c r="C242" s="47"/>
      <c r="D242" s="77"/>
      <c r="E242" s="270"/>
      <c r="F242" s="77"/>
      <c r="G242" s="77"/>
      <c r="H242" s="78"/>
      <c r="I242" s="95"/>
      <c r="J242" s="79"/>
      <c r="K242" s="79"/>
      <c r="L242" s="81"/>
    </row>
    <row r="243" spans="1:12" x14ac:dyDescent="0.2">
      <c r="A243" s="74"/>
      <c r="B243" s="74"/>
      <c r="C243" s="47"/>
      <c r="D243" s="77"/>
      <c r="E243" s="270"/>
      <c r="F243" s="77"/>
      <c r="G243" s="77"/>
      <c r="H243" s="78"/>
      <c r="I243" s="95"/>
      <c r="J243" s="79"/>
      <c r="K243" s="79"/>
      <c r="L243" s="81"/>
    </row>
    <row r="244" spans="1:12" x14ac:dyDescent="0.2">
      <c r="A244" s="74"/>
      <c r="B244" s="74"/>
      <c r="C244" s="47"/>
      <c r="D244" s="77"/>
      <c r="E244" s="270"/>
      <c r="F244" s="77"/>
      <c r="G244" s="77"/>
      <c r="H244" s="78"/>
      <c r="I244" s="95"/>
      <c r="J244" s="79"/>
      <c r="K244" s="79"/>
      <c r="L244" s="81"/>
    </row>
    <row r="245" spans="1:12" x14ac:dyDescent="0.2">
      <c r="A245" s="74"/>
      <c r="B245" s="74"/>
      <c r="C245" s="47"/>
      <c r="D245" s="77"/>
      <c r="E245" s="270"/>
      <c r="F245" s="77"/>
      <c r="G245" s="77"/>
      <c r="H245" s="78"/>
      <c r="I245" s="95"/>
      <c r="J245" s="79"/>
      <c r="K245" s="79"/>
      <c r="L245" s="81"/>
    </row>
    <row r="246" spans="1:12" x14ac:dyDescent="0.2">
      <c r="A246" s="74"/>
      <c r="B246" s="74"/>
      <c r="C246" s="47"/>
      <c r="D246" s="77"/>
      <c r="E246" s="270"/>
      <c r="F246" s="77"/>
      <c r="G246" s="77"/>
      <c r="H246" s="78"/>
      <c r="I246" s="95"/>
      <c r="J246" s="79"/>
      <c r="K246" s="79"/>
      <c r="L246" s="81"/>
    </row>
    <row r="247" spans="1:12" x14ac:dyDescent="0.2">
      <c r="A247" s="74"/>
      <c r="B247" s="74"/>
      <c r="C247" s="47"/>
      <c r="D247" s="77"/>
      <c r="E247" s="270"/>
      <c r="F247" s="77"/>
      <c r="G247" s="77"/>
      <c r="H247" s="78"/>
      <c r="I247" s="95"/>
      <c r="J247" s="79"/>
      <c r="K247" s="79"/>
      <c r="L247" s="81"/>
    </row>
    <row r="248" spans="1:12" x14ac:dyDescent="0.2">
      <c r="A248" s="74"/>
      <c r="B248" s="74"/>
      <c r="C248" s="47"/>
      <c r="D248" s="77"/>
      <c r="E248" s="270"/>
      <c r="F248" s="77"/>
      <c r="G248" s="77"/>
      <c r="H248" s="78"/>
      <c r="I248" s="95"/>
      <c r="J248" s="79"/>
      <c r="K248" s="79"/>
      <c r="L248" s="81"/>
    </row>
  </sheetData>
  <autoFilter ref="A6:WVO220"/>
  <mergeCells count="5">
    <mergeCell ref="A1:L1"/>
    <mergeCell ref="A2:L2"/>
    <mergeCell ref="A3:L3"/>
    <mergeCell ref="A4:L4"/>
    <mergeCell ref="A5:L5"/>
  </mergeCells>
  <printOptions horizontalCentered="1"/>
  <pageMargins left="0.45" right="0.45" top="0.75" bottom="0.75" header="0.3" footer="0.3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9"/>
  <sheetViews>
    <sheetView view="pageBreakPreview" zoomScaleNormal="85" zoomScaleSheetLayoutView="100" workbookViewId="0">
      <pane ySplit="9" topLeftCell="A15" activePane="bottomLeft" state="frozen"/>
      <selection activeCell="J32" sqref="J32"/>
      <selection pane="bottomLeft" activeCell="J32" sqref="J32"/>
    </sheetView>
  </sheetViews>
  <sheetFormatPr defaultRowHeight="16.5" x14ac:dyDescent="0.3"/>
  <cols>
    <col min="1" max="1" width="5.140625" style="64" customWidth="1"/>
    <col min="2" max="3" width="3.42578125" style="64" customWidth="1"/>
    <col min="4" max="4" width="31.5703125" style="64" customWidth="1"/>
    <col min="5" max="5" width="2.42578125" style="64" customWidth="1"/>
    <col min="6" max="6" width="6.5703125" style="64" customWidth="1"/>
    <col min="7" max="7" width="8.7109375" style="64" customWidth="1"/>
    <col min="8" max="8" width="3" style="64" customWidth="1"/>
    <col min="9" max="9" width="18.5703125" style="64" customWidth="1"/>
    <col min="10" max="10" width="2.5703125" style="64" customWidth="1"/>
    <col min="11" max="11" width="18.7109375" style="68" customWidth="1"/>
    <col min="12" max="12" width="13.5703125" style="68" hidden="1" customWidth="1"/>
    <col min="13" max="13" width="9.140625" style="64"/>
    <col min="14" max="14" width="16.7109375" style="64" bestFit="1" customWidth="1"/>
    <col min="15" max="256" width="9.140625" style="64"/>
    <col min="257" max="257" width="5.140625" style="64" customWidth="1"/>
    <col min="258" max="258" width="3.42578125" style="64" customWidth="1"/>
    <col min="259" max="259" width="31.5703125" style="64" customWidth="1"/>
    <col min="260" max="260" width="2.42578125" style="64" customWidth="1"/>
    <col min="261" max="261" width="15.85546875" style="64" customWidth="1"/>
    <col min="262" max="262" width="3" style="64" customWidth="1"/>
    <col min="263" max="263" width="14.42578125" style="64" customWidth="1"/>
    <col min="264" max="265" width="2.5703125" style="64" customWidth="1"/>
    <col min="266" max="266" width="16" style="64" bestFit="1" customWidth="1"/>
    <col min="267" max="267" width="15" style="64" bestFit="1" customWidth="1"/>
    <col min="268" max="512" width="9.140625" style="64"/>
    <col min="513" max="513" width="5.140625" style="64" customWidth="1"/>
    <col min="514" max="514" width="3.42578125" style="64" customWidth="1"/>
    <col min="515" max="515" width="31.5703125" style="64" customWidth="1"/>
    <col min="516" max="516" width="2.42578125" style="64" customWidth="1"/>
    <col min="517" max="517" width="15.85546875" style="64" customWidth="1"/>
    <col min="518" max="518" width="3" style="64" customWidth="1"/>
    <col min="519" max="519" width="14.42578125" style="64" customWidth="1"/>
    <col min="520" max="521" width="2.5703125" style="64" customWidth="1"/>
    <col min="522" max="522" width="16" style="64" bestFit="1" customWidth="1"/>
    <col min="523" max="523" width="15" style="64" bestFit="1" customWidth="1"/>
    <col min="524" max="768" width="9.140625" style="64"/>
    <col min="769" max="769" width="5.140625" style="64" customWidth="1"/>
    <col min="770" max="770" width="3.42578125" style="64" customWidth="1"/>
    <col min="771" max="771" width="31.5703125" style="64" customWidth="1"/>
    <col min="772" max="772" width="2.42578125" style="64" customWidth="1"/>
    <col min="773" max="773" width="15.85546875" style="64" customWidth="1"/>
    <col min="774" max="774" width="3" style="64" customWidth="1"/>
    <col min="775" max="775" width="14.42578125" style="64" customWidth="1"/>
    <col min="776" max="777" width="2.5703125" style="64" customWidth="1"/>
    <col min="778" max="778" width="16" style="64" bestFit="1" customWidth="1"/>
    <col min="779" max="779" width="15" style="64" bestFit="1" customWidth="1"/>
    <col min="780" max="1024" width="9.140625" style="64"/>
    <col min="1025" max="1025" width="5.140625" style="64" customWidth="1"/>
    <col min="1026" max="1026" width="3.42578125" style="64" customWidth="1"/>
    <col min="1027" max="1027" width="31.5703125" style="64" customWidth="1"/>
    <col min="1028" max="1028" width="2.42578125" style="64" customWidth="1"/>
    <col min="1029" max="1029" width="15.85546875" style="64" customWidth="1"/>
    <col min="1030" max="1030" width="3" style="64" customWidth="1"/>
    <col min="1031" max="1031" width="14.42578125" style="64" customWidth="1"/>
    <col min="1032" max="1033" width="2.5703125" style="64" customWidth="1"/>
    <col min="1034" max="1034" width="16" style="64" bestFit="1" customWidth="1"/>
    <col min="1035" max="1035" width="15" style="64" bestFit="1" customWidth="1"/>
    <col min="1036" max="1280" width="9.140625" style="64"/>
    <col min="1281" max="1281" width="5.140625" style="64" customWidth="1"/>
    <col min="1282" max="1282" width="3.42578125" style="64" customWidth="1"/>
    <col min="1283" max="1283" width="31.5703125" style="64" customWidth="1"/>
    <col min="1284" max="1284" width="2.42578125" style="64" customWidth="1"/>
    <col min="1285" max="1285" width="15.85546875" style="64" customWidth="1"/>
    <col min="1286" max="1286" width="3" style="64" customWidth="1"/>
    <col min="1287" max="1287" width="14.42578125" style="64" customWidth="1"/>
    <col min="1288" max="1289" width="2.5703125" style="64" customWidth="1"/>
    <col min="1290" max="1290" width="16" style="64" bestFit="1" customWidth="1"/>
    <col min="1291" max="1291" width="15" style="64" bestFit="1" customWidth="1"/>
    <col min="1292" max="1536" width="9.140625" style="64"/>
    <col min="1537" max="1537" width="5.140625" style="64" customWidth="1"/>
    <col min="1538" max="1538" width="3.42578125" style="64" customWidth="1"/>
    <col min="1539" max="1539" width="31.5703125" style="64" customWidth="1"/>
    <col min="1540" max="1540" width="2.42578125" style="64" customWidth="1"/>
    <col min="1541" max="1541" width="15.85546875" style="64" customWidth="1"/>
    <col min="1542" max="1542" width="3" style="64" customWidth="1"/>
    <col min="1543" max="1543" width="14.42578125" style="64" customWidth="1"/>
    <col min="1544" max="1545" width="2.5703125" style="64" customWidth="1"/>
    <col min="1546" max="1546" width="16" style="64" bestFit="1" customWidth="1"/>
    <col min="1547" max="1547" width="15" style="64" bestFit="1" customWidth="1"/>
    <col min="1548" max="1792" width="9.140625" style="64"/>
    <col min="1793" max="1793" width="5.140625" style="64" customWidth="1"/>
    <col min="1794" max="1794" width="3.42578125" style="64" customWidth="1"/>
    <col min="1795" max="1795" width="31.5703125" style="64" customWidth="1"/>
    <col min="1796" max="1796" width="2.42578125" style="64" customWidth="1"/>
    <col min="1797" max="1797" width="15.85546875" style="64" customWidth="1"/>
    <col min="1798" max="1798" width="3" style="64" customWidth="1"/>
    <col min="1799" max="1799" width="14.42578125" style="64" customWidth="1"/>
    <col min="1800" max="1801" width="2.5703125" style="64" customWidth="1"/>
    <col min="1802" max="1802" width="16" style="64" bestFit="1" customWidth="1"/>
    <col min="1803" max="1803" width="15" style="64" bestFit="1" customWidth="1"/>
    <col min="1804" max="2048" width="9.140625" style="64"/>
    <col min="2049" max="2049" width="5.140625" style="64" customWidth="1"/>
    <col min="2050" max="2050" width="3.42578125" style="64" customWidth="1"/>
    <col min="2051" max="2051" width="31.5703125" style="64" customWidth="1"/>
    <col min="2052" max="2052" width="2.42578125" style="64" customWidth="1"/>
    <col min="2053" max="2053" width="15.85546875" style="64" customWidth="1"/>
    <col min="2054" max="2054" width="3" style="64" customWidth="1"/>
    <col min="2055" max="2055" width="14.42578125" style="64" customWidth="1"/>
    <col min="2056" max="2057" width="2.5703125" style="64" customWidth="1"/>
    <col min="2058" max="2058" width="16" style="64" bestFit="1" customWidth="1"/>
    <col min="2059" max="2059" width="15" style="64" bestFit="1" customWidth="1"/>
    <col min="2060" max="2304" width="9.140625" style="64"/>
    <col min="2305" max="2305" width="5.140625" style="64" customWidth="1"/>
    <col min="2306" max="2306" width="3.42578125" style="64" customWidth="1"/>
    <col min="2307" max="2307" width="31.5703125" style="64" customWidth="1"/>
    <col min="2308" max="2308" width="2.42578125" style="64" customWidth="1"/>
    <col min="2309" max="2309" width="15.85546875" style="64" customWidth="1"/>
    <col min="2310" max="2310" width="3" style="64" customWidth="1"/>
    <col min="2311" max="2311" width="14.42578125" style="64" customWidth="1"/>
    <col min="2312" max="2313" width="2.5703125" style="64" customWidth="1"/>
    <col min="2314" max="2314" width="16" style="64" bestFit="1" customWidth="1"/>
    <col min="2315" max="2315" width="15" style="64" bestFit="1" customWidth="1"/>
    <col min="2316" max="2560" width="9.140625" style="64"/>
    <col min="2561" max="2561" width="5.140625" style="64" customWidth="1"/>
    <col min="2562" max="2562" width="3.42578125" style="64" customWidth="1"/>
    <col min="2563" max="2563" width="31.5703125" style="64" customWidth="1"/>
    <col min="2564" max="2564" width="2.42578125" style="64" customWidth="1"/>
    <col min="2565" max="2565" width="15.85546875" style="64" customWidth="1"/>
    <col min="2566" max="2566" width="3" style="64" customWidth="1"/>
    <col min="2567" max="2567" width="14.42578125" style="64" customWidth="1"/>
    <col min="2568" max="2569" width="2.5703125" style="64" customWidth="1"/>
    <col min="2570" max="2570" width="16" style="64" bestFit="1" customWidth="1"/>
    <col min="2571" max="2571" width="15" style="64" bestFit="1" customWidth="1"/>
    <col min="2572" max="2816" width="9.140625" style="64"/>
    <col min="2817" max="2817" width="5.140625" style="64" customWidth="1"/>
    <col min="2818" max="2818" width="3.42578125" style="64" customWidth="1"/>
    <col min="2819" max="2819" width="31.5703125" style="64" customWidth="1"/>
    <col min="2820" max="2820" width="2.42578125" style="64" customWidth="1"/>
    <col min="2821" max="2821" width="15.85546875" style="64" customWidth="1"/>
    <col min="2822" max="2822" width="3" style="64" customWidth="1"/>
    <col min="2823" max="2823" width="14.42578125" style="64" customWidth="1"/>
    <col min="2824" max="2825" width="2.5703125" style="64" customWidth="1"/>
    <col min="2826" max="2826" width="16" style="64" bestFit="1" customWidth="1"/>
    <col min="2827" max="2827" width="15" style="64" bestFit="1" customWidth="1"/>
    <col min="2828" max="3072" width="9.140625" style="64"/>
    <col min="3073" max="3073" width="5.140625" style="64" customWidth="1"/>
    <col min="3074" max="3074" width="3.42578125" style="64" customWidth="1"/>
    <col min="3075" max="3075" width="31.5703125" style="64" customWidth="1"/>
    <col min="3076" max="3076" width="2.42578125" style="64" customWidth="1"/>
    <col min="3077" max="3077" width="15.85546875" style="64" customWidth="1"/>
    <col min="3078" max="3078" width="3" style="64" customWidth="1"/>
    <col min="3079" max="3079" width="14.42578125" style="64" customWidth="1"/>
    <col min="3080" max="3081" width="2.5703125" style="64" customWidth="1"/>
    <col min="3082" max="3082" width="16" style="64" bestFit="1" customWidth="1"/>
    <col min="3083" max="3083" width="15" style="64" bestFit="1" customWidth="1"/>
    <col min="3084" max="3328" width="9.140625" style="64"/>
    <col min="3329" max="3329" width="5.140625" style="64" customWidth="1"/>
    <col min="3330" max="3330" width="3.42578125" style="64" customWidth="1"/>
    <col min="3331" max="3331" width="31.5703125" style="64" customWidth="1"/>
    <col min="3332" max="3332" width="2.42578125" style="64" customWidth="1"/>
    <col min="3333" max="3333" width="15.85546875" style="64" customWidth="1"/>
    <col min="3334" max="3334" width="3" style="64" customWidth="1"/>
    <col min="3335" max="3335" width="14.42578125" style="64" customWidth="1"/>
    <col min="3336" max="3337" width="2.5703125" style="64" customWidth="1"/>
    <col min="3338" max="3338" width="16" style="64" bestFit="1" customWidth="1"/>
    <col min="3339" max="3339" width="15" style="64" bestFit="1" customWidth="1"/>
    <col min="3340" max="3584" width="9.140625" style="64"/>
    <col min="3585" max="3585" width="5.140625" style="64" customWidth="1"/>
    <col min="3586" max="3586" width="3.42578125" style="64" customWidth="1"/>
    <col min="3587" max="3587" width="31.5703125" style="64" customWidth="1"/>
    <col min="3588" max="3588" width="2.42578125" style="64" customWidth="1"/>
    <col min="3589" max="3589" width="15.85546875" style="64" customWidth="1"/>
    <col min="3590" max="3590" width="3" style="64" customWidth="1"/>
    <col min="3591" max="3591" width="14.42578125" style="64" customWidth="1"/>
    <col min="3592" max="3593" width="2.5703125" style="64" customWidth="1"/>
    <col min="3594" max="3594" width="16" style="64" bestFit="1" customWidth="1"/>
    <col min="3595" max="3595" width="15" style="64" bestFit="1" customWidth="1"/>
    <col min="3596" max="3840" width="9.140625" style="64"/>
    <col min="3841" max="3841" width="5.140625" style="64" customWidth="1"/>
    <col min="3842" max="3842" width="3.42578125" style="64" customWidth="1"/>
    <col min="3843" max="3843" width="31.5703125" style="64" customWidth="1"/>
    <col min="3844" max="3844" width="2.42578125" style="64" customWidth="1"/>
    <col min="3845" max="3845" width="15.85546875" style="64" customWidth="1"/>
    <col min="3846" max="3846" width="3" style="64" customWidth="1"/>
    <col min="3847" max="3847" width="14.42578125" style="64" customWidth="1"/>
    <col min="3848" max="3849" width="2.5703125" style="64" customWidth="1"/>
    <col min="3850" max="3850" width="16" style="64" bestFit="1" customWidth="1"/>
    <col min="3851" max="3851" width="15" style="64" bestFit="1" customWidth="1"/>
    <col min="3852" max="4096" width="9.140625" style="64"/>
    <col min="4097" max="4097" width="5.140625" style="64" customWidth="1"/>
    <col min="4098" max="4098" width="3.42578125" style="64" customWidth="1"/>
    <col min="4099" max="4099" width="31.5703125" style="64" customWidth="1"/>
    <col min="4100" max="4100" width="2.42578125" style="64" customWidth="1"/>
    <col min="4101" max="4101" width="15.85546875" style="64" customWidth="1"/>
    <col min="4102" max="4102" width="3" style="64" customWidth="1"/>
    <col min="4103" max="4103" width="14.42578125" style="64" customWidth="1"/>
    <col min="4104" max="4105" width="2.5703125" style="64" customWidth="1"/>
    <col min="4106" max="4106" width="16" style="64" bestFit="1" customWidth="1"/>
    <col min="4107" max="4107" width="15" style="64" bestFit="1" customWidth="1"/>
    <col min="4108" max="4352" width="9.140625" style="64"/>
    <col min="4353" max="4353" width="5.140625" style="64" customWidth="1"/>
    <col min="4354" max="4354" width="3.42578125" style="64" customWidth="1"/>
    <col min="4355" max="4355" width="31.5703125" style="64" customWidth="1"/>
    <col min="4356" max="4356" width="2.42578125" style="64" customWidth="1"/>
    <col min="4357" max="4357" width="15.85546875" style="64" customWidth="1"/>
    <col min="4358" max="4358" width="3" style="64" customWidth="1"/>
    <col min="4359" max="4359" width="14.42578125" style="64" customWidth="1"/>
    <col min="4360" max="4361" width="2.5703125" style="64" customWidth="1"/>
    <col min="4362" max="4362" width="16" style="64" bestFit="1" customWidth="1"/>
    <col min="4363" max="4363" width="15" style="64" bestFit="1" customWidth="1"/>
    <col min="4364" max="4608" width="9.140625" style="64"/>
    <col min="4609" max="4609" width="5.140625" style="64" customWidth="1"/>
    <col min="4610" max="4610" width="3.42578125" style="64" customWidth="1"/>
    <col min="4611" max="4611" width="31.5703125" style="64" customWidth="1"/>
    <col min="4612" max="4612" width="2.42578125" style="64" customWidth="1"/>
    <col min="4613" max="4613" width="15.85546875" style="64" customWidth="1"/>
    <col min="4614" max="4614" width="3" style="64" customWidth="1"/>
    <col min="4615" max="4615" width="14.42578125" style="64" customWidth="1"/>
    <col min="4616" max="4617" width="2.5703125" style="64" customWidth="1"/>
    <col min="4618" max="4618" width="16" style="64" bestFit="1" customWidth="1"/>
    <col min="4619" max="4619" width="15" style="64" bestFit="1" customWidth="1"/>
    <col min="4620" max="4864" width="9.140625" style="64"/>
    <col min="4865" max="4865" width="5.140625" style="64" customWidth="1"/>
    <col min="4866" max="4866" width="3.42578125" style="64" customWidth="1"/>
    <col min="4867" max="4867" width="31.5703125" style="64" customWidth="1"/>
    <col min="4868" max="4868" width="2.42578125" style="64" customWidth="1"/>
    <col min="4869" max="4869" width="15.85546875" style="64" customWidth="1"/>
    <col min="4870" max="4870" width="3" style="64" customWidth="1"/>
    <col min="4871" max="4871" width="14.42578125" style="64" customWidth="1"/>
    <col min="4872" max="4873" width="2.5703125" style="64" customWidth="1"/>
    <col min="4874" max="4874" width="16" style="64" bestFit="1" customWidth="1"/>
    <col min="4875" max="4875" width="15" style="64" bestFit="1" customWidth="1"/>
    <col min="4876" max="5120" width="9.140625" style="64"/>
    <col min="5121" max="5121" width="5.140625" style="64" customWidth="1"/>
    <col min="5122" max="5122" width="3.42578125" style="64" customWidth="1"/>
    <col min="5123" max="5123" width="31.5703125" style="64" customWidth="1"/>
    <col min="5124" max="5124" width="2.42578125" style="64" customWidth="1"/>
    <col min="5125" max="5125" width="15.85546875" style="64" customWidth="1"/>
    <col min="5126" max="5126" width="3" style="64" customWidth="1"/>
    <col min="5127" max="5127" width="14.42578125" style="64" customWidth="1"/>
    <col min="5128" max="5129" width="2.5703125" style="64" customWidth="1"/>
    <col min="5130" max="5130" width="16" style="64" bestFit="1" customWidth="1"/>
    <col min="5131" max="5131" width="15" style="64" bestFit="1" customWidth="1"/>
    <col min="5132" max="5376" width="9.140625" style="64"/>
    <col min="5377" max="5377" width="5.140625" style="64" customWidth="1"/>
    <col min="5378" max="5378" width="3.42578125" style="64" customWidth="1"/>
    <col min="5379" max="5379" width="31.5703125" style="64" customWidth="1"/>
    <col min="5380" max="5380" width="2.42578125" style="64" customWidth="1"/>
    <col min="5381" max="5381" width="15.85546875" style="64" customWidth="1"/>
    <col min="5382" max="5382" width="3" style="64" customWidth="1"/>
    <col min="5383" max="5383" width="14.42578125" style="64" customWidth="1"/>
    <col min="5384" max="5385" width="2.5703125" style="64" customWidth="1"/>
    <col min="5386" max="5386" width="16" style="64" bestFit="1" customWidth="1"/>
    <col min="5387" max="5387" width="15" style="64" bestFit="1" customWidth="1"/>
    <col min="5388" max="5632" width="9.140625" style="64"/>
    <col min="5633" max="5633" width="5.140625" style="64" customWidth="1"/>
    <col min="5634" max="5634" width="3.42578125" style="64" customWidth="1"/>
    <col min="5635" max="5635" width="31.5703125" style="64" customWidth="1"/>
    <col min="5636" max="5636" width="2.42578125" style="64" customWidth="1"/>
    <col min="5637" max="5637" width="15.85546875" style="64" customWidth="1"/>
    <col min="5638" max="5638" width="3" style="64" customWidth="1"/>
    <col min="5639" max="5639" width="14.42578125" style="64" customWidth="1"/>
    <col min="5640" max="5641" width="2.5703125" style="64" customWidth="1"/>
    <col min="5642" max="5642" width="16" style="64" bestFit="1" customWidth="1"/>
    <col min="5643" max="5643" width="15" style="64" bestFit="1" customWidth="1"/>
    <col min="5644" max="5888" width="9.140625" style="64"/>
    <col min="5889" max="5889" width="5.140625" style="64" customWidth="1"/>
    <col min="5890" max="5890" width="3.42578125" style="64" customWidth="1"/>
    <col min="5891" max="5891" width="31.5703125" style="64" customWidth="1"/>
    <col min="5892" max="5892" width="2.42578125" style="64" customWidth="1"/>
    <col min="5893" max="5893" width="15.85546875" style="64" customWidth="1"/>
    <col min="5894" max="5894" width="3" style="64" customWidth="1"/>
    <col min="5895" max="5895" width="14.42578125" style="64" customWidth="1"/>
    <col min="5896" max="5897" width="2.5703125" style="64" customWidth="1"/>
    <col min="5898" max="5898" width="16" style="64" bestFit="1" customWidth="1"/>
    <col min="5899" max="5899" width="15" style="64" bestFit="1" customWidth="1"/>
    <col min="5900" max="6144" width="9.140625" style="64"/>
    <col min="6145" max="6145" width="5.140625" style="64" customWidth="1"/>
    <col min="6146" max="6146" width="3.42578125" style="64" customWidth="1"/>
    <col min="6147" max="6147" width="31.5703125" style="64" customWidth="1"/>
    <col min="6148" max="6148" width="2.42578125" style="64" customWidth="1"/>
    <col min="6149" max="6149" width="15.85546875" style="64" customWidth="1"/>
    <col min="6150" max="6150" width="3" style="64" customWidth="1"/>
    <col min="6151" max="6151" width="14.42578125" style="64" customWidth="1"/>
    <col min="6152" max="6153" width="2.5703125" style="64" customWidth="1"/>
    <col min="6154" max="6154" width="16" style="64" bestFit="1" customWidth="1"/>
    <col min="6155" max="6155" width="15" style="64" bestFit="1" customWidth="1"/>
    <col min="6156" max="6400" width="9.140625" style="64"/>
    <col min="6401" max="6401" width="5.140625" style="64" customWidth="1"/>
    <col min="6402" max="6402" width="3.42578125" style="64" customWidth="1"/>
    <col min="6403" max="6403" width="31.5703125" style="64" customWidth="1"/>
    <col min="6404" max="6404" width="2.42578125" style="64" customWidth="1"/>
    <col min="6405" max="6405" width="15.85546875" style="64" customWidth="1"/>
    <col min="6406" max="6406" width="3" style="64" customWidth="1"/>
    <col min="6407" max="6407" width="14.42578125" style="64" customWidth="1"/>
    <col min="6408" max="6409" width="2.5703125" style="64" customWidth="1"/>
    <col min="6410" max="6410" width="16" style="64" bestFit="1" customWidth="1"/>
    <col min="6411" max="6411" width="15" style="64" bestFit="1" customWidth="1"/>
    <col min="6412" max="6656" width="9.140625" style="64"/>
    <col min="6657" max="6657" width="5.140625" style="64" customWidth="1"/>
    <col min="6658" max="6658" width="3.42578125" style="64" customWidth="1"/>
    <col min="6659" max="6659" width="31.5703125" style="64" customWidth="1"/>
    <col min="6660" max="6660" width="2.42578125" style="64" customWidth="1"/>
    <col min="6661" max="6661" width="15.85546875" style="64" customWidth="1"/>
    <col min="6662" max="6662" width="3" style="64" customWidth="1"/>
    <col min="6663" max="6663" width="14.42578125" style="64" customWidth="1"/>
    <col min="6664" max="6665" width="2.5703125" style="64" customWidth="1"/>
    <col min="6666" max="6666" width="16" style="64" bestFit="1" customWidth="1"/>
    <col min="6667" max="6667" width="15" style="64" bestFit="1" customWidth="1"/>
    <col min="6668" max="6912" width="9.140625" style="64"/>
    <col min="6913" max="6913" width="5.140625" style="64" customWidth="1"/>
    <col min="6914" max="6914" width="3.42578125" style="64" customWidth="1"/>
    <col min="6915" max="6915" width="31.5703125" style="64" customWidth="1"/>
    <col min="6916" max="6916" width="2.42578125" style="64" customWidth="1"/>
    <col min="6917" max="6917" width="15.85546875" style="64" customWidth="1"/>
    <col min="6918" max="6918" width="3" style="64" customWidth="1"/>
    <col min="6919" max="6919" width="14.42578125" style="64" customWidth="1"/>
    <col min="6920" max="6921" width="2.5703125" style="64" customWidth="1"/>
    <col min="6922" max="6922" width="16" style="64" bestFit="1" customWidth="1"/>
    <col min="6923" max="6923" width="15" style="64" bestFit="1" customWidth="1"/>
    <col min="6924" max="7168" width="9.140625" style="64"/>
    <col min="7169" max="7169" width="5.140625" style="64" customWidth="1"/>
    <col min="7170" max="7170" width="3.42578125" style="64" customWidth="1"/>
    <col min="7171" max="7171" width="31.5703125" style="64" customWidth="1"/>
    <col min="7172" max="7172" width="2.42578125" style="64" customWidth="1"/>
    <col min="7173" max="7173" width="15.85546875" style="64" customWidth="1"/>
    <col min="7174" max="7174" width="3" style="64" customWidth="1"/>
    <col min="7175" max="7175" width="14.42578125" style="64" customWidth="1"/>
    <col min="7176" max="7177" width="2.5703125" style="64" customWidth="1"/>
    <col min="7178" max="7178" width="16" style="64" bestFit="1" customWidth="1"/>
    <col min="7179" max="7179" width="15" style="64" bestFit="1" customWidth="1"/>
    <col min="7180" max="7424" width="9.140625" style="64"/>
    <col min="7425" max="7425" width="5.140625" style="64" customWidth="1"/>
    <col min="7426" max="7426" width="3.42578125" style="64" customWidth="1"/>
    <col min="7427" max="7427" width="31.5703125" style="64" customWidth="1"/>
    <col min="7428" max="7428" width="2.42578125" style="64" customWidth="1"/>
    <col min="7429" max="7429" width="15.85546875" style="64" customWidth="1"/>
    <col min="7430" max="7430" width="3" style="64" customWidth="1"/>
    <col min="7431" max="7431" width="14.42578125" style="64" customWidth="1"/>
    <col min="7432" max="7433" width="2.5703125" style="64" customWidth="1"/>
    <col min="7434" max="7434" width="16" style="64" bestFit="1" customWidth="1"/>
    <col min="7435" max="7435" width="15" style="64" bestFit="1" customWidth="1"/>
    <col min="7436" max="7680" width="9.140625" style="64"/>
    <col min="7681" max="7681" width="5.140625" style="64" customWidth="1"/>
    <col min="7682" max="7682" width="3.42578125" style="64" customWidth="1"/>
    <col min="7683" max="7683" width="31.5703125" style="64" customWidth="1"/>
    <col min="7684" max="7684" width="2.42578125" style="64" customWidth="1"/>
    <col min="7685" max="7685" width="15.85546875" style="64" customWidth="1"/>
    <col min="7686" max="7686" width="3" style="64" customWidth="1"/>
    <col min="7687" max="7687" width="14.42578125" style="64" customWidth="1"/>
    <col min="7688" max="7689" width="2.5703125" style="64" customWidth="1"/>
    <col min="7690" max="7690" width="16" style="64" bestFit="1" customWidth="1"/>
    <col min="7691" max="7691" width="15" style="64" bestFit="1" customWidth="1"/>
    <col min="7692" max="7936" width="9.140625" style="64"/>
    <col min="7937" max="7937" width="5.140625" style="64" customWidth="1"/>
    <col min="7938" max="7938" width="3.42578125" style="64" customWidth="1"/>
    <col min="7939" max="7939" width="31.5703125" style="64" customWidth="1"/>
    <col min="7940" max="7940" width="2.42578125" style="64" customWidth="1"/>
    <col min="7941" max="7941" width="15.85546875" style="64" customWidth="1"/>
    <col min="7942" max="7942" width="3" style="64" customWidth="1"/>
    <col min="7943" max="7943" width="14.42578125" style="64" customWidth="1"/>
    <col min="7944" max="7945" width="2.5703125" style="64" customWidth="1"/>
    <col min="7946" max="7946" width="16" style="64" bestFit="1" customWidth="1"/>
    <col min="7947" max="7947" width="15" style="64" bestFit="1" customWidth="1"/>
    <col min="7948" max="8192" width="9.140625" style="64"/>
    <col min="8193" max="8193" width="5.140625" style="64" customWidth="1"/>
    <col min="8194" max="8194" width="3.42578125" style="64" customWidth="1"/>
    <col min="8195" max="8195" width="31.5703125" style="64" customWidth="1"/>
    <col min="8196" max="8196" width="2.42578125" style="64" customWidth="1"/>
    <col min="8197" max="8197" width="15.85546875" style="64" customWidth="1"/>
    <col min="8198" max="8198" width="3" style="64" customWidth="1"/>
    <col min="8199" max="8199" width="14.42578125" style="64" customWidth="1"/>
    <col min="8200" max="8201" width="2.5703125" style="64" customWidth="1"/>
    <col min="8202" max="8202" width="16" style="64" bestFit="1" customWidth="1"/>
    <col min="8203" max="8203" width="15" style="64" bestFit="1" customWidth="1"/>
    <col min="8204" max="8448" width="9.140625" style="64"/>
    <col min="8449" max="8449" width="5.140625" style="64" customWidth="1"/>
    <col min="8450" max="8450" width="3.42578125" style="64" customWidth="1"/>
    <col min="8451" max="8451" width="31.5703125" style="64" customWidth="1"/>
    <col min="8452" max="8452" width="2.42578125" style="64" customWidth="1"/>
    <col min="8453" max="8453" width="15.85546875" style="64" customWidth="1"/>
    <col min="8454" max="8454" width="3" style="64" customWidth="1"/>
    <col min="8455" max="8455" width="14.42578125" style="64" customWidth="1"/>
    <col min="8456" max="8457" width="2.5703125" style="64" customWidth="1"/>
    <col min="8458" max="8458" width="16" style="64" bestFit="1" customWidth="1"/>
    <col min="8459" max="8459" width="15" style="64" bestFit="1" customWidth="1"/>
    <col min="8460" max="8704" width="9.140625" style="64"/>
    <col min="8705" max="8705" width="5.140625" style="64" customWidth="1"/>
    <col min="8706" max="8706" width="3.42578125" style="64" customWidth="1"/>
    <col min="8707" max="8707" width="31.5703125" style="64" customWidth="1"/>
    <col min="8708" max="8708" width="2.42578125" style="64" customWidth="1"/>
    <col min="8709" max="8709" width="15.85546875" style="64" customWidth="1"/>
    <col min="8710" max="8710" width="3" style="64" customWidth="1"/>
    <col min="8711" max="8711" width="14.42578125" style="64" customWidth="1"/>
    <col min="8712" max="8713" width="2.5703125" style="64" customWidth="1"/>
    <col min="8714" max="8714" width="16" style="64" bestFit="1" customWidth="1"/>
    <col min="8715" max="8715" width="15" style="64" bestFit="1" customWidth="1"/>
    <col min="8716" max="8960" width="9.140625" style="64"/>
    <col min="8961" max="8961" width="5.140625" style="64" customWidth="1"/>
    <col min="8962" max="8962" width="3.42578125" style="64" customWidth="1"/>
    <col min="8963" max="8963" width="31.5703125" style="64" customWidth="1"/>
    <col min="8964" max="8964" width="2.42578125" style="64" customWidth="1"/>
    <col min="8965" max="8965" width="15.85546875" style="64" customWidth="1"/>
    <col min="8966" max="8966" width="3" style="64" customWidth="1"/>
    <col min="8967" max="8967" width="14.42578125" style="64" customWidth="1"/>
    <col min="8968" max="8969" width="2.5703125" style="64" customWidth="1"/>
    <col min="8970" max="8970" width="16" style="64" bestFit="1" customWidth="1"/>
    <col min="8971" max="8971" width="15" style="64" bestFit="1" customWidth="1"/>
    <col min="8972" max="9216" width="9.140625" style="64"/>
    <col min="9217" max="9217" width="5.140625" style="64" customWidth="1"/>
    <col min="9218" max="9218" width="3.42578125" style="64" customWidth="1"/>
    <col min="9219" max="9219" width="31.5703125" style="64" customWidth="1"/>
    <col min="9220" max="9220" width="2.42578125" style="64" customWidth="1"/>
    <col min="9221" max="9221" width="15.85546875" style="64" customWidth="1"/>
    <col min="9222" max="9222" width="3" style="64" customWidth="1"/>
    <col min="9223" max="9223" width="14.42578125" style="64" customWidth="1"/>
    <col min="9224" max="9225" width="2.5703125" style="64" customWidth="1"/>
    <col min="9226" max="9226" width="16" style="64" bestFit="1" customWidth="1"/>
    <col min="9227" max="9227" width="15" style="64" bestFit="1" customWidth="1"/>
    <col min="9228" max="9472" width="9.140625" style="64"/>
    <col min="9473" max="9473" width="5.140625" style="64" customWidth="1"/>
    <col min="9474" max="9474" width="3.42578125" style="64" customWidth="1"/>
    <col min="9475" max="9475" width="31.5703125" style="64" customWidth="1"/>
    <col min="9476" max="9476" width="2.42578125" style="64" customWidth="1"/>
    <col min="9477" max="9477" width="15.85546875" style="64" customWidth="1"/>
    <col min="9478" max="9478" width="3" style="64" customWidth="1"/>
    <col min="9479" max="9479" width="14.42578125" style="64" customWidth="1"/>
    <col min="9480" max="9481" width="2.5703125" style="64" customWidth="1"/>
    <col min="9482" max="9482" width="16" style="64" bestFit="1" customWidth="1"/>
    <col min="9483" max="9483" width="15" style="64" bestFit="1" customWidth="1"/>
    <col min="9484" max="9728" width="9.140625" style="64"/>
    <col min="9729" max="9729" width="5.140625" style="64" customWidth="1"/>
    <col min="9730" max="9730" width="3.42578125" style="64" customWidth="1"/>
    <col min="9731" max="9731" width="31.5703125" style="64" customWidth="1"/>
    <col min="9732" max="9732" width="2.42578125" style="64" customWidth="1"/>
    <col min="9733" max="9733" width="15.85546875" style="64" customWidth="1"/>
    <col min="9734" max="9734" width="3" style="64" customWidth="1"/>
    <col min="9735" max="9735" width="14.42578125" style="64" customWidth="1"/>
    <col min="9736" max="9737" width="2.5703125" style="64" customWidth="1"/>
    <col min="9738" max="9738" width="16" style="64" bestFit="1" customWidth="1"/>
    <col min="9739" max="9739" width="15" style="64" bestFit="1" customWidth="1"/>
    <col min="9740" max="9984" width="9.140625" style="64"/>
    <col min="9985" max="9985" width="5.140625" style="64" customWidth="1"/>
    <col min="9986" max="9986" width="3.42578125" style="64" customWidth="1"/>
    <col min="9987" max="9987" width="31.5703125" style="64" customWidth="1"/>
    <col min="9988" max="9988" width="2.42578125" style="64" customWidth="1"/>
    <col min="9989" max="9989" width="15.85546875" style="64" customWidth="1"/>
    <col min="9990" max="9990" width="3" style="64" customWidth="1"/>
    <col min="9991" max="9991" width="14.42578125" style="64" customWidth="1"/>
    <col min="9992" max="9993" width="2.5703125" style="64" customWidth="1"/>
    <col min="9994" max="9994" width="16" style="64" bestFit="1" customWidth="1"/>
    <col min="9995" max="9995" width="15" style="64" bestFit="1" customWidth="1"/>
    <col min="9996" max="10240" width="9.140625" style="64"/>
    <col min="10241" max="10241" width="5.140625" style="64" customWidth="1"/>
    <col min="10242" max="10242" width="3.42578125" style="64" customWidth="1"/>
    <col min="10243" max="10243" width="31.5703125" style="64" customWidth="1"/>
    <col min="10244" max="10244" width="2.42578125" style="64" customWidth="1"/>
    <col min="10245" max="10245" width="15.85546875" style="64" customWidth="1"/>
    <col min="10246" max="10246" width="3" style="64" customWidth="1"/>
    <col min="10247" max="10247" width="14.42578125" style="64" customWidth="1"/>
    <col min="10248" max="10249" width="2.5703125" style="64" customWidth="1"/>
    <col min="10250" max="10250" width="16" style="64" bestFit="1" customWidth="1"/>
    <col min="10251" max="10251" width="15" style="64" bestFit="1" customWidth="1"/>
    <col min="10252" max="10496" width="9.140625" style="64"/>
    <col min="10497" max="10497" width="5.140625" style="64" customWidth="1"/>
    <col min="10498" max="10498" width="3.42578125" style="64" customWidth="1"/>
    <col min="10499" max="10499" width="31.5703125" style="64" customWidth="1"/>
    <col min="10500" max="10500" width="2.42578125" style="64" customWidth="1"/>
    <col min="10501" max="10501" width="15.85546875" style="64" customWidth="1"/>
    <col min="10502" max="10502" width="3" style="64" customWidth="1"/>
    <col min="10503" max="10503" width="14.42578125" style="64" customWidth="1"/>
    <col min="10504" max="10505" width="2.5703125" style="64" customWidth="1"/>
    <col min="10506" max="10506" width="16" style="64" bestFit="1" customWidth="1"/>
    <col min="10507" max="10507" width="15" style="64" bestFit="1" customWidth="1"/>
    <col min="10508" max="10752" width="9.140625" style="64"/>
    <col min="10753" max="10753" width="5.140625" style="64" customWidth="1"/>
    <col min="10754" max="10754" width="3.42578125" style="64" customWidth="1"/>
    <col min="10755" max="10755" width="31.5703125" style="64" customWidth="1"/>
    <col min="10756" max="10756" width="2.42578125" style="64" customWidth="1"/>
    <col min="10757" max="10757" width="15.85546875" style="64" customWidth="1"/>
    <col min="10758" max="10758" width="3" style="64" customWidth="1"/>
    <col min="10759" max="10759" width="14.42578125" style="64" customWidth="1"/>
    <col min="10760" max="10761" width="2.5703125" style="64" customWidth="1"/>
    <col min="10762" max="10762" width="16" style="64" bestFit="1" customWidth="1"/>
    <col min="10763" max="10763" width="15" style="64" bestFit="1" customWidth="1"/>
    <col min="10764" max="11008" width="9.140625" style="64"/>
    <col min="11009" max="11009" width="5.140625" style="64" customWidth="1"/>
    <col min="11010" max="11010" width="3.42578125" style="64" customWidth="1"/>
    <col min="11011" max="11011" width="31.5703125" style="64" customWidth="1"/>
    <col min="11012" max="11012" width="2.42578125" style="64" customWidth="1"/>
    <col min="11013" max="11013" width="15.85546875" style="64" customWidth="1"/>
    <col min="11014" max="11014" width="3" style="64" customWidth="1"/>
    <col min="11015" max="11015" width="14.42578125" style="64" customWidth="1"/>
    <col min="11016" max="11017" width="2.5703125" style="64" customWidth="1"/>
    <col min="11018" max="11018" width="16" style="64" bestFit="1" customWidth="1"/>
    <col min="11019" max="11019" width="15" style="64" bestFit="1" customWidth="1"/>
    <col min="11020" max="11264" width="9.140625" style="64"/>
    <col min="11265" max="11265" width="5.140625" style="64" customWidth="1"/>
    <col min="11266" max="11266" width="3.42578125" style="64" customWidth="1"/>
    <col min="11267" max="11267" width="31.5703125" style="64" customWidth="1"/>
    <col min="11268" max="11268" width="2.42578125" style="64" customWidth="1"/>
    <col min="11269" max="11269" width="15.85546875" style="64" customWidth="1"/>
    <col min="11270" max="11270" width="3" style="64" customWidth="1"/>
    <col min="11271" max="11271" width="14.42578125" style="64" customWidth="1"/>
    <col min="11272" max="11273" width="2.5703125" style="64" customWidth="1"/>
    <col min="11274" max="11274" width="16" style="64" bestFit="1" customWidth="1"/>
    <col min="11275" max="11275" width="15" style="64" bestFit="1" customWidth="1"/>
    <col min="11276" max="11520" width="9.140625" style="64"/>
    <col min="11521" max="11521" width="5.140625" style="64" customWidth="1"/>
    <col min="11522" max="11522" width="3.42578125" style="64" customWidth="1"/>
    <col min="11523" max="11523" width="31.5703125" style="64" customWidth="1"/>
    <col min="11524" max="11524" width="2.42578125" style="64" customWidth="1"/>
    <col min="11525" max="11525" width="15.85546875" style="64" customWidth="1"/>
    <col min="11526" max="11526" width="3" style="64" customWidth="1"/>
    <col min="11527" max="11527" width="14.42578125" style="64" customWidth="1"/>
    <col min="11528" max="11529" width="2.5703125" style="64" customWidth="1"/>
    <col min="11530" max="11530" width="16" style="64" bestFit="1" customWidth="1"/>
    <col min="11531" max="11531" width="15" style="64" bestFit="1" customWidth="1"/>
    <col min="11532" max="11776" width="9.140625" style="64"/>
    <col min="11777" max="11777" width="5.140625" style="64" customWidth="1"/>
    <col min="11778" max="11778" width="3.42578125" style="64" customWidth="1"/>
    <col min="11779" max="11779" width="31.5703125" style="64" customWidth="1"/>
    <col min="11780" max="11780" width="2.42578125" style="64" customWidth="1"/>
    <col min="11781" max="11781" width="15.85546875" style="64" customWidth="1"/>
    <col min="11782" max="11782" width="3" style="64" customWidth="1"/>
    <col min="11783" max="11783" width="14.42578125" style="64" customWidth="1"/>
    <col min="11784" max="11785" width="2.5703125" style="64" customWidth="1"/>
    <col min="11786" max="11786" width="16" style="64" bestFit="1" customWidth="1"/>
    <col min="11787" max="11787" width="15" style="64" bestFit="1" customWidth="1"/>
    <col min="11788" max="12032" width="9.140625" style="64"/>
    <col min="12033" max="12033" width="5.140625" style="64" customWidth="1"/>
    <col min="12034" max="12034" width="3.42578125" style="64" customWidth="1"/>
    <col min="12035" max="12035" width="31.5703125" style="64" customWidth="1"/>
    <col min="12036" max="12036" width="2.42578125" style="64" customWidth="1"/>
    <col min="12037" max="12037" width="15.85546875" style="64" customWidth="1"/>
    <col min="12038" max="12038" width="3" style="64" customWidth="1"/>
    <col min="12039" max="12039" width="14.42578125" style="64" customWidth="1"/>
    <col min="12040" max="12041" width="2.5703125" style="64" customWidth="1"/>
    <col min="12042" max="12042" width="16" style="64" bestFit="1" customWidth="1"/>
    <col min="12043" max="12043" width="15" style="64" bestFit="1" customWidth="1"/>
    <col min="12044" max="12288" width="9.140625" style="64"/>
    <col min="12289" max="12289" width="5.140625" style="64" customWidth="1"/>
    <col min="12290" max="12290" width="3.42578125" style="64" customWidth="1"/>
    <col min="12291" max="12291" width="31.5703125" style="64" customWidth="1"/>
    <col min="12292" max="12292" width="2.42578125" style="64" customWidth="1"/>
    <col min="12293" max="12293" width="15.85546875" style="64" customWidth="1"/>
    <col min="12294" max="12294" width="3" style="64" customWidth="1"/>
    <col min="12295" max="12295" width="14.42578125" style="64" customWidth="1"/>
    <col min="12296" max="12297" width="2.5703125" style="64" customWidth="1"/>
    <col min="12298" max="12298" width="16" style="64" bestFit="1" customWidth="1"/>
    <col min="12299" max="12299" width="15" style="64" bestFit="1" customWidth="1"/>
    <col min="12300" max="12544" width="9.140625" style="64"/>
    <col min="12545" max="12545" width="5.140625" style="64" customWidth="1"/>
    <col min="12546" max="12546" width="3.42578125" style="64" customWidth="1"/>
    <col min="12547" max="12547" width="31.5703125" style="64" customWidth="1"/>
    <col min="12548" max="12548" width="2.42578125" style="64" customWidth="1"/>
    <col min="12549" max="12549" width="15.85546875" style="64" customWidth="1"/>
    <col min="12550" max="12550" width="3" style="64" customWidth="1"/>
    <col min="12551" max="12551" width="14.42578125" style="64" customWidth="1"/>
    <col min="12552" max="12553" width="2.5703125" style="64" customWidth="1"/>
    <col min="12554" max="12554" width="16" style="64" bestFit="1" customWidth="1"/>
    <col min="12555" max="12555" width="15" style="64" bestFit="1" customWidth="1"/>
    <col min="12556" max="12800" width="9.140625" style="64"/>
    <col min="12801" max="12801" width="5.140625" style="64" customWidth="1"/>
    <col min="12802" max="12802" width="3.42578125" style="64" customWidth="1"/>
    <col min="12803" max="12803" width="31.5703125" style="64" customWidth="1"/>
    <col min="12804" max="12804" width="2.42578125" style="64" customWidth="1"/>
    <col min="12805" max="12805" width="15.85546875" style="64" customWidth="1"/>
    <col min="12806" max="12806" width="3" style="64" customWidth="1"/>
    <col min="12807" max="12807" width="14.42578125" style="64" customWidth="1"/>
    <col min="12808" max="12809" width="2.5703125" style="64" customWidth="1"/>
    <col min="12810" max="12810" width="16" style="64" bestFit="1" customWidth="1"/>
    <col min="12811" max="12811" width="15" style="64" bestFit="1" customWidth="1"/>
    <col min="12812" max="13056" width="9.140625" style="64"/>
    <col min="13057" max="13057" width="5.140625" style="64" customWidth="1"/>
    <col min="13058" max="13058" width="3.42578125" style="64" customWidth="1"/>
    <col min="13059" max="13059" width="31.5703125" style="64" customWidth="1"/>
    <col min="13060" max="13060" width="2.42578125" style="64" customWidth="1"/>
    <col min="13061" max="13061" width="15.85546875" style="64" customWidth="1"/>
    <col min="13062" max="13062" width="3" style="64" customWidth="1"/>
    <col min="13063" max="13063" width="14.42578125" style="64" customWidth="1"/>
    <col min="13064" max="13065" width="2.5703125" style="64" customWidth="1"/>
    <col min="13066" max="13066" width="16" style="64" bestFit="1" customWidth="1"/>
    <col min="13067" max="13067" width="15" style="64" bestFit="1" customWidth="1"/>
    <col min="13068" max="13312" width="9.140625" style="64"/>
    <col min="13313" max="13313" width="5.140625" style="64" customWidth="1"/>
    <col min="13314" max="13314" width="3.42578125" style="64" customWidth="1"/>
    <col min="13315" max="13315" width="31.5703125" style="64" customWidth="1"/>
    <col min="13316" max="13316" width="2.42578125" style="64" customWidth="1"/>
    <col min="13317" max="13317" width="15.85546875" style="64" customWidth="1"/>
    <col min="13318" max="13318" width="3" style="64" customWidth="1"/>
    <col min="13319" max="13319" width="14.42578125" style="64" customWidth="1"/>
    <col min="13320" max="13321" width="2.5703125" style="64" customWidth="1"/>
    <col min="13322" max="13322" width="16" style="64" bestFit="1" customWidth="1"/>
    <col min="13323" max="13323" width="15" style="64" bestFit="1" customWidth="1"/>
    <col min="13324" max="13568" width="9.140625" style="64"/>
    <col min="13569" max="13569" width="5.140625" style="64" customWidth="1"/>
    <col min="13570" max="13570" width="3.42578125" style="64" customWidth="1"/>
    <col min="13571" max="13571" width="31.5703125" style="64" customWidth="1"/>
    <col min="13572" max="13572" width="2.42578125" style="64" customWidth="1"/>
    <col min="13573" max="13573" width="15.85546875" style="64" customWidth="1"/>
    <col min="13574" max="13574" width="3" style="64" customWidth="1"/>
    <col min="13575" max="13575" width="14.42578125" style="64" customWidth="1"/>
    <col min="13576" max="13577" width="2.5703125" style="64" customWidth="1"/>
    <col min="13578" max="13578" width="16" style="64" bestFit="1" customWidth="1"/>
    <col min="13579" max="13579" width="15" style="64" bestFit="1" customWidth="1"/>
    <col min="13580" max="13824" width="9.140625" style="64"/>
    <col min="13825" max="13825" width="5.140625" style="64" customWidth="1"/>
    <col min="13826" max="13826" width="3.42578125" style="64" customWidth="1"/>
    <col min="13827" max="13827" width="31.5703125" style="64" customWidth="1"/>
    <col min="13828" max="13828" width="2.42578125" style="64" customWidth="1"/>
    <col min="13829" max="13829" width="15.85546875" style="64" customWidth="1"/>
    <col min="13830" max="13830" width="3" style="64" customWidth="1"/>
    <col min="13831" max="13831" width="14.42578125" style="64" customWidth="1"/>
    <col min="13832" max="13833" width="2.5703125" style="64" customWidth="1"/>
    <col min="13834" max="13834" width="16" style="64" bestFit="1" customWidth="1"/>
    <col min="13835" max="13835" width="15" style="64" bestFit="1" customWidth="1"/>
    <col min="13836" max="14080" width="9.140625" style="64"/>
    <col min="14081" max="14081" width="5.140625" style="64" customWidth="1"/>
    <col min="14082" max="14082" width="3.42578125" style="64" customWidth="1"/>
    <col min="14083" max="14083" width="31.5703125" style="64" customWidth="1"/>
    <col min="14084" max="14084" width="2.42578125" style="64" customWidth="1"/>
    <col min="14085" max="14085" width="15.85546875" style="64" customWidth="1"/>
    <col min="14086" max="14086" width="3" style="64" customWidth="1"/>
    <col min="14087" max="14087" width="14.42578125" style="64" customWidth="1"/>
    <col min="14088" max="14089" width="2.5703125" style="64" customWidth="1"/>
    <col min="14090" max="14090" width="16" style="64" bestFit="1" customWidth="1"/>
    <col min="14091" max="14091" width="15" style="64" bestFit="1" customWidth="1"/>
    <col min="14092" max="14336" width="9.140625" style="64"/>
    <col min="14337" max="14337" width="5.140625" style="64" customWidth="1"/>
    <col min="14338" max="14338" width="3.42578125" style="64" customWidth="1"/>
    <col min="14339" max="14339" width="31.5703125" style="64" customWidth="1"/>
    <col min="14340" max="14340" width="2.42578125" style="64" customWidth="1"/>
    <col min="14341" max="14341" width="15.85546875" style="64" customWidth="1"/>
    <col min="14342" max="14342" width="3" style="64" customWidth="1"/>
    <col min="14343" max="14343" width="14.42578125" style="64" customWidth="1"/>
    <col min="14344" max="14345" width="2.5703125" style="64" customWidth="1"/>
    <col min="14346" max="14346" width="16" style="64" bestFit="1" customWidth="1"/>
    <col min="14347" max="14347" width="15" style="64" bestFit="1" customWidth="1"/>
    <col min="14348" max="14592" width="9.140625" style="64"/>
    <col min="14593" max="14593" width="5.140625" style="64" customWidth="1"/>
    <col min="14594" max="14594" width="3.42578125" style="64" customWidth="1"/>
    <col min="14595" max="14595" width="31.5703125" style="64" customWidth="1"/>
    <col min="14596" max="14596" width="2.42578125" style="64" customWidth="1"/>
    <col min="14597" max="14597" width="15.85546875" style="64" customWidth="1"/>
    <col min="14598" max="14598" width="3" style="64" customWidth="1"/>
    <col min="14599" max="14599" width="14.42578125" style="64" customWidth="1"/>
    <col min="14600" max="14601" width="2.5703125" style="64" customWidth="1"/>
    <col min="14602" max="14602" width="16" style="64" bestFit="1" customWidth="1"/>
    <col min="14603" max="14603" width="15" style="64" bestFit="1" customWidth="1"/>
    <col min="14604" max="14848" width="9.140625" style="64"/>
    <col min="14849" max="14849" width="5.140625" style="64" customWidth="1"/>
    <col min="14850" max="14850" width="3.42578125" style="64" customWidth="1"/>
    <col min="14851" max="14851" width="31.5703125" style="64" customWidth="1"/>
    <col min="14852" max="14852" width="2.42578125" style="64" customWidth="1"/>
    <col min="14853" max="14853" width="15.85546875" style="64" customWidth="1"/>
    <col min="14854" max="14854" width="3" style="64" customWidth="1"/>
    <col min="14855" max="14855" width="14.42578125" style="64" customWidth="1"/>
    <col min="14856" max="14857" width="2.5703125" style="64" customWidth="1"/>
    <col min="14858" max="14858" width="16" style="64" bestFit="1" customWidth="1"/>
    <col min="14859" max="14859" width="15" style="64" bestFit="1" customWidth="1"/>
    <col min="14860" max="15104" width="9.140625" style="64"/>
    <col min="15105" max="15105" width="5.140625" style="64" customWidth="1"/>
    <col min="15106" max="15106" width="3.42578125" style="64" customWidth="1"/>
    <col min="15107" max="15107" width="31.5703125" style="64" customWidth="1"/>
    <col min="15108" max="15108" width="2.42578125" style="64" customWidth="1"/>
    <col min="15109" max="15109" width="15.85546875" style="64" customWidth="1"/>
    <col min="15110" max="15110" width="3" style="64" customWidth="1"/>
    <col min="15111" max="15111" width="14.42578125" style="64" customWidth="1"/>
    <col min="15112" max="15113" width="2.5703125" style="64" customWidth="1"/>
    <col min="15114" max="15114" width="16" style="64" bestFit="1" customWidth="1"/>
    <col min="15115" max="15115" width="15" style="64" bestFit="1" customWidth="1"/>
    <col min="15116" max="15360" width="9.140625" style="64"/>
    <col min="15361" max="15361" width="5.140625" style="64" customWidth="1"/>
    <col min="15362" max="15362" width="3.42578125" style="64" customWidth="1"/>
    <col min="15363" max="15363" width="31.5703125" style="64" customWidth="1"/>
    <col min="15364" max="15364" width="2.42578125" style="64" customWidth="1"/>
    <col min="15365" max="15365" width="15.85546875" style="64" customWidth="1"/>
    <col min="15366" max="15366" width="3" style="64" customWidth="1"/>
    <col min="15367" max="15367" width="14.42578125" style="64" customWidth="1"/>
    <col min="15368" max="15369" width="2.5703125" style="64" customWidth="1"/>
    <col min="15370" max="15370" width="16" style="64" bestFit="1" customWidth="1"/>
    <col min="15371" max="15371" width="15" style="64" bestFit="1" customWidth="1"/>
    <col min="15372" max="15616" width="9.140625" style="64"/>
    <col min="15617" max="15617" width="5.140625" style="64" customWidth="1"/>
    <col min="15618" max="15618" width="3.42578125" style="64" customWidth="1"/>
    <col min="15619" max="15619" width="31.5703125" style="64" customWidth="1"/>
    <col min="15620" max="15620" width="2.42578125" style="64" customWidth="1"/>
    <col min="15621" max="15621" width="15.85546875" style="64" customWidth="1"/>
    <col min="15622" max="15622" width="3" style="64" customWidth="1"/>
    <col min="15623" max="15623" width="14.42578125" style="64" customWidth="1"/>
    <col min="15624" max="15625" width="2.5703125" style="64" customWidth="1"/>
    <col min="15626" max="15626" width="16" style="64" bestFit="1" customWidth="1"/>
    <col min="15627" max="15627" width="15" style="64" bestFit="1" customWidth="1"/>
    <col min="15628" max="15872" width="9.140625" style="64"/>
    <col min="15873" max="15873" width="5.140625" style="64" customWidth="1"/>
    <col min="15874" max="15874" width="3.42578125" style="64" customWidth="1"/>
    <col min="15875" max="15875" width="31.5703125" style="64" customWidth="1"/>
    <col min="15876" max="15876" width="2.42578125" style="64" customWidth="1"/>
    <col min="15877" max="15877" width="15.85546875" style="64" customWidth="1"/>
    <col min="15878" max="15878" width="3" style="64" customWidth="1"/>
    <col min="15879" max="15879" width="14.42578125" style="64" customWidth="1"/>
    <col min="15880" max="15881" width="2.5703125" style="64" customWidth="1"/>
    <col min="15882" max="15882" width="16" style="64" bestFit="1" customWidth="1"/>
    <col min="15883" max="15883" width="15" style="64" bestFit="1" customWidth="1"/>
    <col min="15884" max="16128" width="9.140625" style="64"/>
    <col min="16129" max="16129" width="5.140625" style="64" customWidth="1"/>
    <col min="16130" max="16130" width="3.42578125" style="64" customWidth="1"/>
    <col min="16131" max="16131" width="31.5703125" style="64" customWidth="1"/>
    <col min="16132" max="16132" width="2.42578125" style="64" customWidth="1"/>
    <col min="16133" max="16133" width="15.85546875" style="64" customWidth="1"/>
    <col min="16134" max="16134" width="3" style="64" customWidth="1"/>
    <col min="16135" max="16135" width="14.42578125" style="64" customWidth="1"/>
    <col min="16136" max="16137" width="2.5703125" style="64" customWidth="1"/>
    <col min="16138" max="16138" width="16" style="64" bestFit="1" customWidth="1"/>
    <col min="16139" max="16139" width="15" style="64" bestFit="1" customWidth="1"/>
    <col min="16140" max="16384" width="9.140625" style="64"/>
  </cols>
  <sheetData>
    <row r="1" spans="1:14" x14ac:dyDescent="0.3">
      <c r="A1" s="338" t="s">
        <v>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4" x14ac:dyDescent="0.3">
      <c r="A2" s="338" t="s">
        <v>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4" x14ac:dyDescent="0.3">
      <c r="A3" s="339" t="s">
        <v>420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</row>
    <row r="4" spans="1:14" x14ac:dyDescent="0.3">
      <c r="A4" s="340" t="str">
        <f>'tb control'!A4:E4</f>
        <v>Fund Cluster 3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</row>
    <row r="5" spans="1:14" x14ac:dyDescent="0.3">
      <c r="A5" s="341" t="str">
        <f>'tb control'!A5:E5</f>
        <v>As at June 30, 2024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</row>
    <row r="6" spans="1:14" x14ac:dyDescent="0.3">
      <c r="A6" s="28"/>
      <c r="B6" s="83"/>
      <c r="C6" s="83"/>
      <c r="D6" s="28"/>
      <c r="E6" s="28"/>
      <c r="F6" s="28"/>
      <c r="G6" s="28"/>
      <c r="H6" s="28"/>
      <c r="I6" s="29"/>
      <c r="J6" s="29"/>
      <c r="K6" s="63"/>
    </row>
    <row r="7" spans="1:14" x14ac:dyDescent="0.3">
      <c r="A7" s="28"/>
      <c r="B7" s="83"/>
      <c r="C7" s="83"/>
      <c r="D7" s="28"/>
      <c r="E7" s="28"/>
      <c r="F7" s="28"/>
      <c r="G7" s="28"/>
      <c r="H7" s="28"/>
      <c r="I7" s="29"/>
      <c r="J7" s="29"/>
      <c r="K7" s="63"/>
    </row>
    <row r="8" spans="1:14" x14ac:dyDescent="0.3">
      <c r="A8" s="33" t="s">
        <v>286</v>
      </c>
      <c r="B8" s="38"/>
      <c r="C8" s="38"/>
      <c r="D8" s="134"/>
      <c r="E8" s="134"/>
      <c r="F8" s="134"/>
      <c r="G8" s="134"/>
      <c r="H8" s="134"/>
      <c r="I8" s="134"/>
      <c r="J8" s="20"/>
      <c r="K8" s="63"/>
    </row>
    <row r="9" spans="1:14" ht="33" x14ac:dyDescent="0.3">
      <c r="A9" s="36"/>
      <c r="B9" s="38"/>
      <c r="C9" s="38"/>
      <c r="D9" s="34"/>
      <c r="E9" s="34"/>
      <c r="F9" s="34"/>
      <c r="G9" s="286" t="s">
        <v>415</v>
      </c>
      <c r="H9" s="34"/>
      <c r="I9" s="302" t="s">
        <v>429</v>
      </c>
      <c r="J9" s="135"/>
      <c r="K9" s="251" t="s">
        <v>434</v>
      </c>
    </row>
    <row r="10" spans="1:14" x14ac:dyDescent="0.3">
      <c r="A10" s="33" t="s">
        <v>186</v>
      </c>
      <c r="B10" s="38"/>
      <c r="C10" s="38"/>
      <c r="D10" s="34"/>
      <c r="E10" s="34"/>
      <c r="F10" s="34"/>
      <c r="G10" s="34"/>
      <c r="H10" s="34"/>
      <c r="I10" s="20"/>
      <c r="J10" s="20"/>
      <c r="K10" s="63"/>
    </row>
    <row r="11" spans="1:14" x14ac:dyDescent="0.3">
      <c r="A11" s="36"/>
      <c r="B11" s="38" t="s">
        <v>240</v>
      </c>
      <c r="C11" s="38"/>
      <c r="D11" s="38"/>
      <c r="E11" s="38"/>
      <c r="F11" s="38"/>
      <c r="G11" s="38"/>
      <c r="H11" s="136" t="s">
        <v>184</v>
      </c>
      <c r="I11" s="22">
        <f>FC3SFP!I11</f>
        <v>0</v>
      </c>
      <c r="J11" s="22" t="s">
        <v>184</v>
      </c>
      <c r="K11" s="63">
        <f>FC3SFP!L11</f>
        <v>0</v>
      </c>
      <c r="L11" s="68">
        <f>I11+K11</f>
        <v>0</v>
      </c>
    </row>
    <row r="12" spans="1:14" x14ac:dyDescent="0.3">
      <c r="A12" s="36"/>
      <c r="B12" s="38" t="s">
        <v>187</v>
      </c>
      <c r="C12" s="38"/>
      <c r="D12" s="34"/>
      <c r="E12" s="34"/>
      <c r="F12" s="34"/>
      <c r="G12" s="34"/>
      <c r="H12" s="34"/>
      <c r="I12" s="20">
        <f>FC3SFP!I30</f>
        <v>19282000</v>
      </c>
      <c r="J12" s="20"/>
      <c r="K12" s="63">
        <f>FC3SFP!L30</f>
        <v>11000000</v>
      </c>
      <c r="L12" s="68">
        <f t="shared" ref="L12:L47" si="0">I12+K12</f>
        <v>30282000</v>
      </c>
    </row>
    <row r="13" spans="1:14" hidden="1" x14ac:dyDescent="0.3">
      <c r="A13" s="36"/>
      <c r="B13" s="38" t="s">
        <v>188</v>
      </c>
      <c r="C13" s="38"/>
      <c r="D13" s="34"/>
      <c r="E13" s="34"/>
      <c r="F13" s="34"/>
      <c r="G13" s="34"/>
      <c r="H13" s="110"/>
      <c r="I13" s="22">
        <f>FC3SFP!I50</f>
        <v>0</v>
      </c>
      <c r="J13" s="22"/>
      <c r="K13" s="63">
        <f>FC3SFP!L50</f>
        <v>0</v>
      </c>
      <c r="L13" s="68">
        <f t="shared" si="0"/>
        <v>0</v>
      </c>
    </row>
    <row r="14" spans="1:14" hidden="1" x14ac:dyDescent="0.3">
      <c r="A14" s="36"/>
      <c r="B14" s="38" t="s">
        <v>267</v>
      </c>
      <c r="C14" s="38"/>
      <c r="D14" s="34"/>
      <c r="E14" s="34"/>
      <c r="F14" s="34"/>
      <c r="G14" s="255"/>
      <c r="H14" s="150"/>
      <c r="I14" s="23">
        <f>FC3SFP!I78</f>
        <v>0</v>
      </c>
      <c r="J14" s="22"/>
      <c r="K14" s="63">
        <f>FC3SFP!L78</f>
        <v>0</v>
      </c>
      <c r="L14" s="68">
        <f t="shared" si="0"/>
        <v>0</v>
      </c>
    </row>
    <row r="15" spans="1:14" x14ac:dyDescent="0.3">
      <c r="A15" s="36"/>
      <c r="B15" s="38"/>
      <c r="C15" s="38"/>
      <c r="D15" s="34"/>
      <c r="E15" s="34"/>
      <c r="F15" s="34"/>
      <c r="G15" s="255"/>
      <c r="H15" s="150"/>
      <c r="I15" s="21">
        <f>SUM(I11:I14)</f>
        <v>19282000</v>
      </c>
      <c r="J15" s="22"/>
      <c r="K15" s="137">
        <f>SUM(K11:K14)</f>
        <v>11000000</v>
      </c>
      <c r="L15" s="68">
        <f t="shared" si="0"/>
        <v>30282000</v>
      </c>
      <c r="N15" s="68">
        <f>I15-FC3SFP!I91</f>
        <v>0</v>
      </c>
    </row>
    <row r="16" spans="1:14" x14ac:dyDescent="0.3">
      <c r="A16" s="36"/>
      <c r="B16" s="38"/>
      <c r="C16" s="38"/>
      <c r="D16" s="36"/>
      <c r="E16" s="36"/>
      <c r="F16" s="36"/>
      <c r="G16" s="36"/>
      <c r="H16" s="34"/>
      <c r="I16" s="22"/>
      <c r="J16" s="22"/>
      <c r="K16" s="63"/>
      <c r="L16" s="68">
        <f t="shared" si="0"/>
        <v>0</v>
      </c>
    </row>
    <row r="17" spans="1:14" hidden="1" x14ac:dyDescent="0.3">
      <c r="A17" s="33" t="s">
        <v>237</v>
      </c>
      <c r="B17" s="38"/>
      <c r="C17" s="38"/>
      <c r="D17" s="34"/>
      <c r="E17" s="34"/>
      <c r="F17" s="34"/>
      <c r="G17" s="34"/>
      <c r="H17" s="34"/>
      <c r="I17" s="20"/>
      <c r="J17" s="22"/>
      <c r="K17" s="63"/>
      <c r="L17" s="68">
        <f t="shared" si="0"/>
        <v>0</v>
      </c>
    </row>
    <row r="18" spans="1:14" hidden="1" x14ac:dyDescent="0.3">
      <c r="A18" s="36"/>
      <c r="B18" s="38" t="s">
        <v>335</v>
      </c>
      <c r="C18" s="38"/>
      <c r="D18" s="34"/>
      <c r="E18" s="34"/>
      <c r="F18" s="34"/>
      <c r="G18" s="57" t="s">
        <v>416</v>
      </c>
      <c r="H18" s="34"/>
      <c r="I18" s="138">
        <f>FC3SFP!I97</f>
        <v>0</v>
      </c>
      <c r="J18" s="22"/>
      <c r="K18" s="63">
        <f>FC3SFP!L97</f>
        <v>0</v>
      </c>
      <c r="L18" s="68">
        <f t="shared" si="0"/>
        <v>0</v>
      </c>
    </row>
    <row r="19" spans="1:14" hidden="1" x14ac:dyDescent="0.3">
      <c r="A19" s="36"/>
      <c r="B19" s="38" t="s">
        <v>352</v>
      </c>
      <c r="C19" s="38"/>
      <c r="D19" s="34"/>
      <c r="E19" s="34"/>
      <c r="F19" s="34"/>
      <c r="G19" s="34"/>
      <c r="H19" s="34"/>
      <c r="I19" s="139">
        <f>FC3SFP!I162</f>
        <v>0</v>
      </c>
      <c r="J19" s="22"/>
      <c r="K19" s="63">
        <f>FC3SFP!L162</f>
        <v>0</v>
      </c>
      <c r="L19" s="68">
        <f t="shared" si="0"/>
        <v>0</v>
      </c>
    </row>
    <row r="20" spans="1:14" hidden="1" x14ac:dyDescent="0.3">
      <c r="A20" s="36"/>
      <c r="B20" s="38"/>
      <c r="C20" s="38"/>
      <c r="D20" s="36"/>
      <c r="E20" s="36"/>
      <c r="F20" s="36"/>
      <c r="G20" s="36"/>
      <c r="H20" s="34"/>
      <c r="I20" s="21">
        <f>SUM(I18:I19)</f>
        <v>0</v>
      </c>
      <c r="J20" s="22"/>
      <c r="K20" s="137">
        <f>SUM(K18:K19)</f>
        <v>0</v>
      </c>
      <c r="L20" s="68">
        <f t="shared" si="0"/>
        <v>0</v>
      </c>
    </row>
    <row r="21" spans="1:14" hidden="1" x14ac:dyDescent="0.3">
      <c r="A21" s="36"/>
      <c r="B21" s="38"/>
      <c r="C21" s="38"/>
      <c r="D21" s="36"/>
      <c r="E21" s="36"/>
      <c r="F21" s="36"/>
      <c r="G21" s="36"/>
      <c r="H21" s="34"/>
      <c r="I21" s="22"/>
      <c r="J21" s="22"/>
      <c r="K21" s="63"/>
      <c r="L21" s="68">
        <f t="shared" si="0"/>
        <v>0</v>
      </c>
    </row>
    <row r="22" spans="1:14" hidden="1" x14ac:dyDescent="0.3">
      <c r="A22" s="33" t="s">
        <v>210</v>
      </c>
      <c r="B22" s="38"/>
      <c r="C22" s="38"/>
      <c r="D22" s="34"/>
      <c r="E22" s="34"/>
      <c r="F22" s="34"/>
      <c r="G22" s="34"/>
      <c r="H22" s="34"/>
      <c r="I22" s="20"/>
      <c r="J22" s="22"/>
      <c r="K22" s="63"/>
      <c r="L22" s="68">
        <f t="shared" si="0"/>
        <v>0</v>
      </c>
    </row>
    <row r="23" spans="1:14" ht="8.1" customHeight="1" x14ac:dyDescent="0.3">
      <c r="A23" s="36"/>
      <c r="B23" s="38"/>
      <c r="C23" s="38"/>
      <c r="D23" s="34"/>
      <c r="E23" s="34"/>
      <c r="F23" s="34"/>
      <c r="G23" s="34"/>
      <c r="H23" s="34"/>
      <c r="I23" s="20"/>
      <c r="J23" s="22"/>
      <c r="K23" s="63"/>
      <c r="L23" s="68">
        <f t="shared" si="0"/>
        <v>0</v>
      </c>
    </row>
    <row r="24" spans="1:14" x14ac:dyDescent="0.3">
      <c r="A24" s="36"/>
      <c r="B24" s="38"/>
      <c r="C24" s="38"/>
      <c r="D24" s="58" t="s">
        <v>336</v>
      </c>
      <c r="E24" s="34"/>
      <c r="F24" s="34"/>
      <c r="G24" s="34"/>
      <c r="H24" s="34"/>
      <c r="I24" s="23">
        <f>SUM(I20,I15)</f>
        <v>19282000</v>
      </c>
      <c r="J24" s="102"/>
      <c r="K24" s="23">
        <f>SUM(K20,K15)</f>
        <v>11000000</v>
      </c>
      <c r="L24" s="68">
        <f t="shared" si="0"/>
        <v>30282000</v>
      </c>
    </row>
    <row r="25" spans="1:14" x14ac:dyDescent="0.3">
      <c r="A25" s="36"/>
      <c r="B25" s="38"/>
      <c r="C25" s="38"/>
      <c r="D25" s="34"/>
      <c r="E25" s="34"/>
      <c r="F25" s="34"/>
      <c r="G25" s="34"/>
      <c r="H25" s="34"/>
      <c r="I25" s="20"/>
      <c r="J25" s="22"/>
      <c r="K25" s="63"/>
      <c r="L25" s="68">
        <f t="shared" si="0"/>
        <v>0</v>
      </c>
      <c r="N25" s="68"/>
    </row>
    <row r="26" spans="1:14" x14ac:dyDescent="0.3">
      <c r="A26" s="36"/>
      <c r="B26" s="38"/>
      <c r="C26" s="38"/>
      <c r="D26" s="34"/>
      <c r="E26" s="34"/>
      <c r="F26" s="34"/>
      <c r="G26" s="34"/>
      <c r="H26" s="34"/>
      <c r="I26" s="20"/>
      <c r="J26" s="22"/>
      <c r="K26" s="63"/>
      <c r="L26" s="68">
        <f t="shared" si="0"/>
        <v>0</v>
      </c>
    </row>
    <row r="27" spans="1:14" x14ac:dyDescent="0.3">
      <c r="A27" s="33" t="s">
        <v>194</v>
      </c>
      <c r="B27" s="38"/>
      <c r="C27" s="38"/>
      <c r="D27" s="34"/>
      <c r="E27" s="34"/>
      <c r="F27" s="34"/>
      <c r="G27" s="34"/>
      <c r="H27" s="34"/>
      <c r="I27" s="20"/>
      <c r="J27" s="22"/>
      <c r="K27" s="63"/>
      <c r="L27" s="68">
        <f t="shared" si="0"/>
        <v>0</v>
      </c>
    </row>
    <row r="28" spans="1:14" hidden="1" x14ac:dyDescent="0.3">
      <c r="A28" s="36"/>
      <c r="B28" s="38" t="s">
        <v>195</v>
      </c>
      <c r="C28" s="38"/>
      <c r="D28" s="34"/>
      <c r="E28" s="34"/>
      <c r="F28" s="34"/>
      <c r="G28" s="34"/>
      <c r="H28" s="36"/>
      <c r="I28" s="20"/>
      <c r="J28" s="22"/>
      <c r="K28" s="63"/>
      <c r="L28" s="68">
        <f t="shared" si="0"/>
        <v>0</v>
      </c>
    </row>
    <row r="29" spans="1:14" hidden="1" x14ac:dyDescent="0.3">
      <c r="A29" s="36"/>
      <c r="B29" s="38"/>
      <c r="C29" s="38" t="s">
        <v>275</v>
      </c>
      <c r="D29" s="34"/>
      <c r="E29" s="34"/>
      <c r="F29" s="34"/>
      <c r="G29" s="34"/>
      <c r="H29" s="36"/>
      <c r="I29" s="20">
        <f>FC3SFP!I177</f>
        <v>0</v>
      </c>
      <c r="J29" s="20"/>
      <c r="K29" s="63">
        <f>FC3SFP!L177</f>
        <v>0</v>
      </c>
      <c r="L29" s="68">
        <f t="shared" si="0"/>
        <v>0</v>
      </c>
    </row>
    <row r="30" spans="1:14" hidden="1" x14ac:dyDescent="0.3">
      <c r="A30" s="36"/>
      <c r="B30" s="38"/>
      <c r="C30" s="38" t="s">
        <v>277</v>
      </c>
      <c r="D30" s="34"/>
      <c r="E30" s="34"/>
      <c r="F30" s="34"/>
      <c r="G30" s="57"/>
      <c r="H30" s="36"/>
      <c r="I30" s="20">
        <f>FC3SFP!I182</f>
        <v>0</v>
      </c>
      <c r="J30" s="20"/>
      <c r="K30" s="20">
        <f>FC3SFP!L182</f>
        <v>0</v>
      </c>
      <c r="L30" s="68">
        <f t="shared" si="0"/>
        <v>0</v>
      </c>
    </row>
    <row r="31" spans="1:14" hidden="1" x14ac:dyDescent="0.3">
      <c r="A31" s="36"/>
      <c r="B31" s="38"/>
      <c r="C31" s="38" t="s">
        <v>278</v>
      </c>
      <c r="D31" s="34"/>
      <c r="E31" s="34"/>
      <c r="F31" s="34"/>
      <c r="G31" s="57"/>
      <c r="H31" s="36"/>
      <c r="I31" s="63">
        <f>FC3SFP!I198</f>
        <v>0</v>
      </c>
      <c r="J31" s="20"/>
      <c r="K31" s="63">
        <f>FC3SFP!L198</f>
        <v>0</v>
      </c>
      <c r="L31" s="68">
        <f t="shared" si="0"/>
        <v>0</v>
      </c>
    </row>
    <row r="32" spans="1:14" hidden="1" x14ac:dyDescent="0.3">
      <c r="A32" s="36"/>
      <c r="B32" s="38"/>
      <c r="C32" s="38" t="s">
        <v>220</v>
      </c>
      <c r="D32" s="34"/>
      <c r="E32" s="34"/>
      <c r="F32" s="34"/>
      <c r="G32" s="34"/>
      <c r="H32" s="36"/>
      <c r="I32" s="20">
        <f>FC3SFP!I204</f>
        <v>0</v>
      </c>
      <c r="J32" s="20"/>
      <c r="K32" s="20">
        <f>FC3SFP!L204</f>
        <v>0</v>
      </c>
      <c r="L32" s="68">
        <f t="shared" si="0"/>
        <v>0</v>
      </c>
    </row>
    <row r="33" spans="1:12" hidden="1" x14ac:dyDescent="0.3">
      <c r="A33" s="36"/>
      <c r="B33" s="38"/>
      <c r="C33" s="38" t="s">
        <v>39</v>
      </c>
      <c r="D33" s="34"/>
      <c r="E33" s="34"/>
      <c r="F33" s="34"/>
      <c r="G33" s="34"/>
      <c r="H33" s="36"/>
      <c r="I33" s="23">
        <f>FC3SFP!I207</f>
        <v>0</v>
      </c>
      <c r="J33" s="20"/>
      <c r="K33" s="23">
        <f>FC3SFP!L207</f>
        <v>0</v>
      </c>
      <c r="L33" s="68">
        <f t="shared" si="0"/>
        <v>0</v>
      </c>
    </row>
    <row r="34" spans="1:12" hidden="1" x14ac:dyDescent="0.3">
      <c r="A34" s="36"/>
      <c r="B34" s="38"/>
      <c r="C34" s="38"/>
      <c r="D34" s="34"/>
      <c r="E34" s="34"/>
      <c r="F34" s="34"/>
      <c r="G34" s="34"/>
      <c r="H34" s="36"/>
      <c r="I34" s="20"/>
      <c r="J34" s="20"/>
      <c r="K34" s="63"/>
      <c r="L34" s="68">
        <f t="shared" si="0"/>
        <v>0</v>
      </c>
    </row>
    <row r="35" spans="1:12" hidden="1" x14ac:dyDescent="0.3">
      <c r="A35" s="36"/>
      <c r="B35" s="38"/>
      <c r="C35" s="38" t="s">
        <v>283</v>
      </c>
      <c r="D35" s="34"/>
      <c r="E35" s="34"/>
      <c r="F35" s="34"/>
      <c r="G35" s="34"/>
      <c r="H35" s="36"/>
      <c r="I35" s="23">
        <f>SUM(I29:I33)</f>
        <v>0</v>
      </c>
      <c r="J35" s="20"/>
      <c r="K35" s="23">
        <f>SUM(K29:K33)</f>
        <v>0</v>
      </c>
      <c r="L35" s="68">
        <f t="shared" si="0"/>
        <v>0</v>
      </c>
    </row>
    <row r="36" spans="1:12" hidden="1" x14ac:dyDescent="0.3">
      <c r="A36" s="36"/>
      <c r="B36" s="38"/>
      <c r="C36" s="38"/>
      <c r="D36" s="34"/>
      <c r="E36" s="34"/>
      <c r="F36" s="34"/>
      <c r="G36" s="34"/>
      <c r="H36" s="36"/>
      <c r="I36" s="20"/>
      <c r="J36" s="20"/>
      <c r="K36" s="63"/>
      <c r="L36" s="68">
        <f t="shared" si="0"/>
        <v>0</v>
      </c>
    </row>
    <row r="37" spans="1:12" hidden="1" x14ac:dyDescent="0.3">
      <c r="A37" s="36"/>
      <c r="B37" s="38" t="s">
        <v>238</v>
      </c>
      <c r="C37" s="38"/>
      <c r="D37" s="34"/>
      <c r="E37" s="34"/>
      <c r="F37" s="34"/>
      <c r="G37" s="34"/>
      <c r="H37" s="36"/>
      <c r="I37" s="36"/>
      <c r="J37" s="20"/>
      <c r="K37" s="63"/>
      <c r="L37" s="68">
        <f t="shared" si="0"/>
        <v>0</v>
      </c>
    </row>
    <row r="38" spans="1:12" hidden="1" x14ac:dyDescent="0.3">
      <c r="A38" s="36"/>
      <c r="B38" s="38"/>
      <c r="C38" s="38"/>
      <c r="D38" s="34"/>
      <c r="E38" s="34"/>
      <c r="F38" s="34"/>
      <c r="G38" s="34"/>
      <c r="H38" s="36"/>
      <c r="I38" s="36"/>
      <c r="J38" s="20"/>
      <c r="K38" s="63"/>
      <c r="L38" s="68">
        <f t="shared" si="0"/>
        <v>0</v>
      </c>
    </row>
    <row r="39" spans="1:12" hidden="1" x14ac:dyDescent="0.3">
      <c r="A39" s="36"/>
      <c r="B39" s="38" t="s">
        <v>279</v>
      </c>
      <c r="C39" s="38"/>
      <c r="D39" s="34"/>
      <c r="E39" s="34"/>
      <c r="F39" s="34"/>
      <c r="G39" s="34"/>
      <c r="H39" s="36"/>
      <c r="I39" s="141">
        <f>I35-I37</f>
        <v>0</v>
      </c>
      <c r="J39" s="22"/>
      <c r="K39" s="141">
        <f>K35-K37</f>
        <v>0</v>
      </c>
      <c r="L39" s="68">
        <f t="shared" si="0"/>
        <v>0</v>
      </c>
    </row>
    <row r="40" spans="1:12" x14ac:dyDescent="0.3">
      <c r="A40" s="36"/>
      <c r="B40" s="38"/>
      <c r="C40" s="38"/>
      <c r="D40" s="34"/>
      <c r="E40" s="34"/>
      <c r="F40" s="34"/>
      <c r="G40" s="34"/>
      <c r="H40" s="36"/>
      <c r="I40" s="142"/>
      <c r="J40" s="22"/>
      <c r="K40" s="63"/>
      <c r="L40" s="68">
        <f t="shared" si="0"/>
        <v>0</v>
      </c>
    </row>
    <row r="41" spans="1:12" ht="17.25" thickBot="1" x14ac:dyDescent="0.35">
      <c r="A41" s="53"/>
      <c r="B41" s="38"/>
      <c r="C41" s="33" t="s">
        <v>284</v>
      </c>
      <c r="D41" s="34"/>
      <c r="E41" s="34"/>
      <c r="F41" s="34"/>
      <c r="G41" s="34"/>
      <c r="H41" s="36"/>
      <c r="I41" s="143">
        <f>I24-I39</f>
        <v>19282000</v>
      </c>
      <c r="J41" s="22"/>
      <c r="K41" s="144">
        <f>(K24-K39)--0.00437521934509277</f>
        <v>11000000.004375219</v>
      </c>
      <c r="L41" s="68">
        <f t="shared" si="0"/>
        <v>30282000.004375219</v>
      </c>
    </row>
    <row r="42" spans="1:12" ht="17.25" thickTop="1" x14ac:dyDescent="0.3">
      <c r="A42" s="36"/>
      <c r="B42" s="53"/>
      <c r="C42" s="53"/>
      <c r="D42" s="34"/>
      <c r="E42" s="34"/>
      <c r="F42" s="34"/>
      <c r="G42" s="34"/>
      <c r="H42" s="36"/>
      <c r="I42" s="62"/>
      <c r="J42" s="22"/>
      <c r="K42" s="63"/>
      <c r="L42" s="68">
        <f t="shared" si="0"/>
        <v>0</v>
      </c>
    </row>
    <row r="43" spans="1:12" x14ac:dyDescent="0.3">
      <c r="A43" s="36"/>
      <c r="B43" s="53"/>
      <c r="C43" s="53"/>
      <c r="D43" s="34"/>
      <c r="E43" s="34"/>
      <c r="F43" s="49"/>
      <c r="G43" s="49"/>
      <c r="H43" s="34"/>
      <c r="I43" s="145"/>
      <c r="J43" s="22"/>
      <c r="K43" s="63"/>
      <c r="L43" s="68">
        <f t="shared" si="0"/>
        <v>0</v>
      </c>
    </row>
    <row r="44" spans="1:12" x14ac:dyDescent="0.3">
      <c r="A44" s="33" t="s">
        <v>239</v>
      </c>
      <c r="B44" s="38"/>
      <c r="C44" s="38"/>
      <c r="D44" s="34"/>
      <c r="E44" s="34"/>
      <c r="F44" s="34"/>
      <c r="G44" s="34"/>
      <c r="H44" s="34"/>
      <c r="I44" s="145"/>
      <c r="J44" s="22"/>
      <c r="K44" s="63"/>
      <c r="L44" s="68">
        <f t="shared" si="0"/>
        <v>0</v>
      </c>
    </row>
    <row r="45" spans="1:12" x14ac:dyDescent="0.3">
      <c r="A45" s="36"/>
      <c r="B45" s="36" t="s">
        <v>235</v>
      </c>
      <c r="C45" s="36"/>
      <c r="D45" s="34"/>
      <c r="E45" s="34"/>
      <c r="F45" s="34"/>
      <c r="G45" s="34"/>
      <c r="H45" s="34"/>
      <c r="I45" s="146">
        <f>FC3SFP!I218</f>
        <v>19282000</v>
      </c>
      <c r="J45" s="22"/>
      <c r="K45" s="140">
        <f>FC3SFP!L218</f>
        <v>11000000</v>
      </c>
      <c r="L45" s="68">
        <f t="shared" si="0"/>
        <v>30282000</v>
      </c>
    </row>
    <row r="46" spans="1:12" ht="8.1" customHeight="1" x14ac:dyDescent="0.3">
      <c r="A46" s="36"/>
      <c r="B46" s="38"/>
      <c r="C46" s="38"/>
      <c r="D46" s="34"/>
      <c r="E46" s="34"/>
      <c r="F46" s="34"/>
      <c r="G46" s="34"/>
      <c r="H46" s="34"/>
      <c r="I46" s="145"/>
      <c r="J46" s="22"/>
      <c r="K46" s="63"/>
      <c r="L46" s="68">
        <f t="shared" si="0"/>
        <v>0</v>
      </c>
    </row>
    <row r="47" spans="1:12" s="107" customFormat="1" ht="17.25" thickBot="1" x14ac:dyDescent="0.35">
      <c r="A47" s="33"/>
      <c r="B47" s="58"/>
      <c r="C47" s="58"/>
      <c r="D47" s="58" t="s">
        <v>285</v>
      </c>
      <c r="E47" s="100"/>
      <c r="F47" s="100"/>
      <c r="G47" s="100"/>
      <c r="H47" s="100" t="s">
        <v>184</v>
      </c>
      <c r="I47" s="147">
        <f>I45</f>
        <v>19282000</v>
      </c>
      <c r="J47" s="102" t="s">
        <v>184</v>
      </c>
      <c r="K47" s="148">
        <f>K45</f>
        <v>11000000</v>
      </c>
      <c r="L47" s="68">
        <f t="shared" si="0"/>
        <v>30282000</v>
      </c>
    </row>
    <row r="48" spans="1:12" ht="17.25" thickTop="1" x14ac:dyDescent="0.3">
      <c r="A48" s="36"/>
      <c r="B48" s="38"/>
      <c r="C48" s="38"/>
      <c r="D48" s="34"/>
      <c r="E48" s="34"/>
      <c r="F48" s="34"/>
      <c r="G48" s="34"/>
      <c r="H48" s="34"/>
      <c r="I48" s="63">
        <f>I41-I47</f>
        <v>0</v>
      </c>
      <c r="J48" s="48"/>
      <c r="K48" s="309">
        <f>K47-FC3SFP!L220</f>
        <v>0</v>
      </c>
    </row>
    <row r="49" spans="1:12" x14ac:dyDescent="0.3">
      <c r="A49" s="287"/>
      <c r="B49" s="53"/>
      <c r="C49" s="53"/>
      <c r="D49" s="53"/>
      <c r="E49" s="53"/>
      <c r="F49" s="53"/>
      <c r="G49" s="53"/>
      <c r="H49" s="53"/>
      <c r="I49" s="149"/>
      <c r="J49" s="53"/>
      <c r="K49" s="63"/>
    </row>
    <row r="50" spans="1:12" x14ac:dyDescent="0.3">
      <c r="A50" s="288"/>
      <c r="B50" s="53"/>
      <c r="C50" s="53"/>
      <c r="D50" s="53"/>
      <c r="E50" s="53"/>
      <c r="F50" s="53"/>
      <c r="G50" s="53"/>
      <c r="H50" s="53"/>
      <c r="I50" s="53"/>
      <c r="J50" s="53"/>
      <c r="K50" s="63"/>
    </row>
    <row r="51" spans="1:12" x14ac:dyDescent="0.3">
      <c r="A51" s="53"/>
      <c r="B51" s="53"/>
      <c r="C51" s="53"/>
      <c r="D51" s="53"/>
      <c r="E51" s="53"/>
      <c r="F51" s="99" t="s">
        <v>97</v>
      </c>
      <c r="G51" s="22"/>
      <c r="H51" s="20"/>
      <c r="I51" s="53"/>
      <c r="J51" s="53"/>
      <c r="K51" s="63"/>
    </row>
    <row r="52" spans="1:12" x14ac:dyDescent="0.3">
      <c r="A52" s="53"/>
      <c r="B52" s="53"/>
      <c r="C52" s="53"/>
      <c r="D52" s="53"/>
      <c r="E52" s="53"/>
      <c r="F52" s="99"/>
      <c r="G52" s="22"/>
      <c r="H52" s="20"/>
      <c r="I52" s="53"/>
      <c r="J52" s="53"/>
      <c r="K52" s="63"/>
    </row>
    <row r="53" spans="1:12" x14ac:dyDescent="0.3">
      <c r="A53" s="53"/>
      <c r="B53" s="53"/>
      <c r="C53" s="53"/>
      <c r="D53" s="53"/>
      <c r="E53" s="53"/>
      <c r="F53" s="104"/>
      <c r="G53" s="22"/>
      <c r="H53" s="20"/>
      <c r="I53" s="53"/>
      <c r="J53" s="53"/>
      <c r="K53" s="63"/>
    </row>
    <row r="54" spans="1:12" s="107" customFormat="1" x14ac:dyDescent="0.3">
      <c r="A54" s="133"/>
      <c r="B54" s="133"/>
      <c r="C54" s="133"/>
      <c r="D54" s="133"/>
      <c r="E54" s="133"/>
      <c r="F54" s="132"/>
      <c r="G54" s="102"/>
      <c r="H54" s="105" t="s">
        <v>389</v>
      </c>
      <c r="I54" s="133"/>
      <c r="J54" s="133"/>
      <c r="K54" s="131"/>
      <c r="L54" s="221"/>
    </row>
    <row r="55" spans="1:12" x14ac:dyDescent="0.3">
      <c r="A55" s="53"/>
      <c r="B55" s="53"/>
      <c r="C55" s="53"/>
      <c r="D55" s="111"/>
      <c r="E55" s="53"/>
      <c r="F55" s="104"/>
      <c r="G55" s="22"/>
      <c r="H55" s="106" t="s">
        <v>362</v>
      </c>
      <c r="I55" s="53"/>
      <c r="J55" s="53"/>
      <c r="K55" s="63"/>
    </row>
    <row r="56" spans="1:12" x14ac:dyDescent="0.3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63"/>
    </row>
    <row r="57" spans="1:12" x14ac:dyDescent="0.3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63"/>
    </row>
    <row r="58" spans="1:12" x14ac:dyDescent="0.3">
      <c r="A58" s="53"/>
      <c r="B58" s="53"/>
      <c r="C58" s="53"/>
      <c r="D58" s="53"/>
      <c r="E58" s="53"/>
      <c r="F58" s="53"/>
      <c r="G58" s="53"/>
      <c r="H58" s="53"/>
      <c r="I58" s="53"/>
    </row>
    <row r="59" spans="1:12" x14ac:dyDescent="0.3">
      <c r="A59" s="53"/>
      <c r="B59" s="53"/>
      <c r="C59" s="53"/>
      <c r="D59" s="53"/>
      <c r="E59" s="53"/>
      <c r="F59" s="53"/>
      <c r="G59" s="53"/>
      <c r="H59" s="53"/>
      <c r="I59" s="53"/>
    </row>
  </sheetData>
  <autoFilter ref="G11:L48"/>
  <mergeCells count="5">
    <mergeCell ref="A1:K1"/>
    <mergeCell ref="A2:K2"/>
    <mergeCell ref="A3:K3"/>
    <mergeCell ref="A4:K4"/>
    <mergeCell ref="A5:K5"/>
  </mergeCells>
  <printOptions horizontalCentered="1"/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43"/>
  <sheetViews>
    <sheetView view="pageBreakPreview" zoomScaleNormal="90" zoomScaleSheetLayoutView="100" workbookViewId="0">
      <pane ySplit="8" topLeftCell="A9" activePane="bottomLeft" state="frozen"/>
      <selection activeCell="J32" sqref="J32"/>
      <selection pane="bottomLeft" activeCell="J32" sqref="J32"/>
    </sheetView>
  </sheetViews>
  <sheetFormatPr defaultRowHeight="16.5" x14ac:dyDescent="0.3"/>
  <cols>
    <col min="1" max="2" width="5.140625" style="36" customWidth="1"/>
    <col min="3" max="3" width="30.7109375" style="34" customWidth="1"/>
    <col min="4" max="4" width="20.7109375" style="34" customWidth="1"/>
    <col min="5" max="5" width="6.7109375" style="34" customWidth="1"/>
    <col min="6" max="6" width="11.42578125" style="261" customWidth="1"/>
    <col min="7" max="7" width="8" style="119" customWidth="1"/>
    <col min="8" max="8" width="21.7109375" style="20" customWidth="1"/>
    <col min="9" max="10" width="15.7109375" style="20" customWidth="1"/>
    <col min="11" max="11" width="2.5703125" style="35" customWidth="1"/>
    <col min="12" max="12" width="17.85546875" style="16" customWidth="1"/>
    <col min="13" max="13" width="16.28515625" style="13" hidden="1" customWidth="1"/>
    <col min="14" max="14" width="15.42578125" style="13" customWidth="1"/>
    <col min="15" max="15" width="9.140625" style="13"/>
    <col min="16" max="16" width="15" style="16" bestFit="1" customWidth="1"/>
    <col min="17" max="259" width="9.140625" style="13"/>
    <col min="260" max="260" width="5.140625" style="13" customWidth="1"/>
    <col min="261" max="261" width="27.42578125" style="13" customWidth="1"/>
    <col min="262" max="262" width="17.140625" style="13" customWidth="1"/>
    <col min="263" max="263" width="7.42578125" style="13" customWidth="1"/>
    <col min="264" max="264" width="14.5703125" style="13" bestFit="1" customWidth="1"/>
    <col min="265" max="265" width="2" style="13" customWidth="1"/>
    <col min="266" max="266" width="2.5703125" style="13" customWidth="1"/>
    <col min="267" max="267" width="16" style="13" bestFit="1" customWidth="1"/>
    <col min="268" max="268" width="16.5703125" style="13" bestFit="1" customWidth="1"/>
    <col min="269" max="515" width="9.140625" style="13"/>
    <col min="516" max="516" width="5.140625" style="13" customWidth="1"/>
    <col min="517" max="517" width="27.42578125" style="13" customWidth="1"/>
    <col min="518" max="518" width="17.140625" style="13" customWidth="1"/>
    <col min="519" max="519" width="7.42578125" style="13" customWidth="1"/>
    <col min="520" max="520" width="14.5703125" style="13" bestFit="1" customWidth="1"/>
    <col min="521" max="521" width="2" style="13" customWidth="1"/>
    <col min="522" max="522" width="2.5703125" style="13" customWidth="1"/>
    <col min="523" max="523" width="16" style="13" bestFit="1" customWidth="1"/>
    <col min="524" max="524" width="16.5703125" style="13" bestFit="1" customWidth="1"/>
    <col min="525" max="771" width="9.140625" style="13"/>
    <col min="772" max="772" width="5.140625" style="13" customWidth="1"/>
    <col min="773" max="773" width="27.42578125" style="13" customWidth="1"/>
    <col min="774" max="774" width="17.140625" style="13" customWidth="1"/>
    <col min="775" max="775" width="7.42578125" style="13" customWidth="1"/>
    <col min="776" max="776" width="14.5703125" style="13" bestFit="1" customWidth="1"/>
    <col min="777" max="777" width="2" style="13" customWidth="1"/>
    <col min="778" max="778" width="2.5703125" style="13" customWidth="1"/>
    <col min="779" max="779" width="16" style="13" bestFit="1" customWidth="1"/>
    <col min="780" max="780" width="16.5703125" style="13" bestFit="1" customWidth="1"/>
    <col min="781" max="1027" width="9.140625" style="13"/>
    <col min="1028" max="1028" width="5.140625" style="13" customWidth="1"/>
    <col min="1029" max="1029" width="27.42578125" style="13" customWidth="1"/>
    <col min="1030" max="1030" width="17.140625" style="13" customWidth="1"/>
    <col min="1031" max="1031" width="7.42578125" style="13" customWidth="1"/>
    <col min="1032" max="1032" width="14.5703125" style="13" bestFit="1" customWidth="1"/>
    <col min="1033" max="1033" width="2" style="13" customWidth="1"/>
    <col min="1034" max="1034" width="2.5703125" style="13" customWidth="1"/>
    <col min="1035" max="1035" width="16" style="13" bestFit="1" customWidth="1"/>
    <col min="1036" max="1036" width="16.5703125" style="13" bestFit="1" customWidth="1"/>
    <col min="1037" max="1283" width="9.140625" style="13"/>
    <col min="1284" max="1284" width="5.140625" style="13" customWidth="1"/>
    <col min="1285" max="1285" width="27.42578125" style="13" customWidth="1"/>
    <col min="1286" max="1286" width="17.140625" style="13" customWidth="1"/>
    <col min="1287" max="1287" width="7.42578125" style="13" customWidth="1"/>
    <col min="1288" max="1288" width="14.5703125" style="13" bestFit="1" customWidth="1"/>
    <col min="1289" max="1289" width="2" style="13" customWidth="1"/>
    <col min="1290" max="1290" width="2.5703125" style="13" customWidth="1"/>
    <col min="1291" max="1291" width="16" style="13" bestFit="1" customWidth="1"/>
    <col min="1292" max="1292" width="16.5703125" style="13" bestFit="1" customWidth="1"/>
    <col min="1293" max="1539" width="9.140625" style="13"/>
    <col min="1540" max="1540" width="5.140625" style="13" customWidth="1"/>
    <col min="1541" max="1541" width="27.42578125" style="13" customWidth="1"/>
    <col min="1542" max="1542" width="17.140625" style="13" customWidth="1"/>
    <col min="1543" max="1543" width="7.42578125" style="13" customWidth="1"/>
    <col min="1544" max="1544" width="14.5703125" style="13" bestFit="1" customWidth="1"/>
    <col min="1545" max="1545" width="2" style="13" customWidth="1"/>
    <col min="1546" max="1546" width="2.5703125" style="13" customWidth="1"/>
    <col min="1547" max="1547" width="16" style="13" bestFit="1" customWidth="1"/>
    <col min="1548" max="1548" width="16.5703125" style="13" bestFit="1" customWidth="1"/>
    <col min="1549" max="1795" width="9.140625" style="13"/>
    <col min="1796" max="1796" width="5.140625" style="13" customWidth="1"/>
    <col min="1797" max="1797" width="27.42578125" style="13" customWidth="1"/>
    <col min="1798" max="1798" width="17.140625" style="13" customWidth="1"/>
    <col min="1799" max="1799" width="7.42578125" style="13" customWidth="1"/>
    <col min="1800" max="1800" width="14.5703125" style="13" bestFit="1" customWidth="1"/>
    <col min="1801" max="1801" width="2" style="13" customWidth="1"/>
    <col min="1802" max="1802" width="2.5703125" style="13" customWidth="1"/>
    <col min="1803" max="1803" width="16" style="13" bestFit="1" customWidth="1"/>
    <col min="1804" max="1804" width="16.5703125" style="13" bestFit="1" customWidth="1"/>
    <col min="1805" max="2051" width="9.140625" style="13"/>
    <col min="2052" max="2052" width="5.140625" style="13" customWidth="1"/>
    <col min="2053" max="2053" width="27.42578125" style="13" customWidth="1"/>
    <col min="2054" max="2054" width="17.140625" style="13" customWidth="1"/>
    <col min="2055" max="2055" width="7.42578125" style="13" customWidth="1"/>
    <col min="2056" max="2056" width="14.5703125" style="13" bestFit="1" customWidth="1"/>
    <col min="2057" max="2057" width="2" style="13" customWidth="1"/>
    <col min="2058" max="2058" width="2.5703125" style="13" customWidth="1"/>
    <col min="2059" max="2059" width="16" style="13" bestFit="1" customWidth="1"/>
    <col min="2060" max="2060" width="16.5703125" style="13" bestFit="1" customWidth="1"/>
    <col min="2061" max="2307" width="9.140625" style="13"/>
    <col min="2308" max="2308" width="5.140625" style="13" customWidth="1"/>
    <col min="2309" max="2309" width="27.42578125" style="13" customWidth="1"/>
    <col min="2310" max="2310" width="17.140625" style="13" customWidth="1"/>
    <col min="2311" max="2311" width="7.42578125" style="13" customWidth="1"/>
    <col min="2312" max="2312" width="14.5703125" style="13" bestFit="1" customWidth="1"/>
    <col min="2313" max="2313" width="2" style="13" customWidth="1"/>
    <col min="2314" max="2314" width="2.5703125" style="13" customWidth="1"/>
    <col min="2315" max="2315" width="16" style="13" bestFit="1" customWidth="1"/>
    <col min="2316" max="2316" width="16.5703125" style="13" bestFit="1" customWidth="1"/>
    <col min="2317" max="2563" width="9.140625" style="13"/>
    <col min="2564" max="2564" width="5.140625" style="13" customWidth="1"/>
    <col min="2565" max="2565" width="27.42578125" style="13" customWidth="1"/>
    <col min="2566" max="2566" width="17.140625" style="13" customWidth="1"/>
    <col min="2567" max="2567" width="7.42578125" style="13" customWidth="1"/>
    <col min="2568" max="2568" width="14.5703125" style="13" bestFit="1" customWidth="1"/>
    <col min="2569" max="2569" width="2" style="13" customWidth="1"/>
    <col min="2570" max="2570" width="2.5703125" style="13" customWidth="1"/>
    <col min="2571" max="2571" width="16" style="13" bestFit="1" customWidth="1"/>
    <col min="2572" max="2572" width="16.5703125" style="13" bestFit="1" customWidth="1"/>
    <col min="2573" max="2819" width="9.140625" style="13"/>
    <col min="2820" max="2820" width="5.140625" style="13" customWidth="1"/>
    <col min="2821" max="2821" width="27.42578125" style="13" customWidth="1"/>
    <col min="2822" max="2822" width="17.140625" style="13" customWidth="1"/>
    <col min="2823" max="2823" width="7.42578125" style="13" customWidth="1"/>
    <col min="2824" max="2824" width="14.5703125" style="13" bestFit="1" customWidth="1"/>
    <col min="2825" max="2825" width="2" style="13" customWidth="1"/>
    <col min="2826" max="2826" width="2.5703125" style="13" customWidth="1"/>
    <col min="2827" max="2827" width="16" style="13" bestFit="1" customWidth="1"/>
    <col min="2828" max="2828" width="16.5703125" style="13" bestFit="1" customWidth="1"/>
    <col min="2829" max="3075" width="9.140625" style="13"/>
    <col min="3076" max="3076" width="5.140625" style="13" customWidth="1"/>
    <col min="3077" max="3077" width="27.42578125" style="13" customWidth="1"/>
    <col min="3078" max="3078" width="17.140625" style="13" customWidth="1"/>
    <col min="3079" max="3079" width="7.42578125" style="13" customWidth="1"/>
    <col min="3080" max="3080" width="14.5703125" style="13" bestFit="1" customWidth="1"/>
    <col min="3081" max="3081" width="2" style="13" customWidth="1"/>
    <col min="3082" max="3082" width="2.5703125" style="13" customWidth="1"/>
    <col min="3083" max="3083" width="16" style="13" bestFit="1" customWidth="1"/>
    <col min="3084" max="3084" width="16.5703125" style="13" bestFit="1" customWidth="1"/>
    <col min="3085" max="3331" width="9.140625" style="13"/>
    <col min="3332" max="3332" width="5.140625" style="13" customWidth="1"/>
    <col min="3333" max="3333" width="27.42578125" style="13" customWidth="1"/>
    <col min="3334" max="3334" width="17.140625" style="13" customWidth="1"/>
    <col min="3335" max="3335" width="7.42578125" style="13" customWidth="1"/>
    <col min="3336" max="3336" width="14.5703125" style="13" bestFit="1" customWidth="1"/>
    <col min="3337" max="3337" width="2" style="13" customWidth="1"/>
    <col min="3338" max="3338" width="2.5703125" style="13" customWidth="1"/>
    <col min="3339" max="3339" width="16" style="13" bestFit="1" customWidth="1"/>
    <col min="3340" max="3340" width="16.5703125" style="13" bestFit="1" customWidth="1"/>
    <col min="3341" max="3587" width="9.140625" style="13"/>
    <col min="3588" max="3588" width="5.140625" style="13" customWidth="1"/>
    <col min="3589" max="3589" width="27.42578125" style="13" customWidth="1"/>
    <col min="3590" max="3590" width="17.140625" style="13" customWidth="1"/>
    <col min="3591" max="3591" width="7.42578125" style="13" customWidth="1"/>
    <col min="3592" max="3592" width="14.5703125" style="13" bestFit="1" customWidth="1"/>
    <col min="3593" max="3593" width="2" style="13" customWidth="1"/>
    <col min="3594" max="3594" width="2.5703125" style="13" customWidth="1"/>
    <col min="3595" max="3595" width="16" style="13" bestFit="1" customWidth="1"/>
    <col min="3596" max="3596" width="16.5703125" style="13" bestFit="1" customWidth="1"/>
    <col min="3597" max="3843" width="9.140625" style="13"/>
    <col min="3844" max="3844" width="5.140625" style="13" customWidth="1"/>
    <col min="3845" max="3845" width="27.42578125" style="13" customWidth="1"/>
    <col min="3846" max="3846" width="17.140625" style="13" customWidth="1"/>
    <col min="3847" max="3847" width="7.42578125" style="13" customWidth="1"/>
    <col min="3848" max="3848" width="14.5703125" style="13" bestFit="1" customWidth="1"/>
    <col min="3849" max="3849" width="2" style="13" customWidth="1"/>
    <col min="3850" max="3850" width="2.5703125" style="13" customWidth="1"/>
    <col min="3851" max="3851" width="16" style="13" bestFit="1" customWidth="1"/>
    <col min="3852" max="3852" width="16.5703125" style="13" bestFit="1" customWidth="1"/>
    <col min="3853" max="4099" width="9.140625" style="13"/>
    <col min="4100" max="4100" width="5.140625" style="13" customWidth="1"/>
    <col min="4101" max="4101" width="27.42578125" style="13" customWidth="1"/>
    <col min="4102" max="4102" width="17.140625" style="13" customWidth="1"/>
    <col min="4103" max="4103" width="7.42578125" style="13" customWidth="1"/>
    <col min="4104" max="4104" width="14.5703125" style="13" bestFit="1" customWidth="1"/>
    <col min="4105" max="4105" width="2" style="13" customWidth="1"/>
    <col min="4106" max="4106" width="2.5703125" style="13" customWidth="1"/>
    <col min="4107" max="4107" width="16" style="13" bestFit="1" customWidth="1"/>
    <col min="4108" max="4108" width="16.5703125" style="13" bestFit="1" customWidth="1"/>
    <col min="4109" max="4355" width="9.140625" style="13"/>
    <col min="4356" max="4356" width="5.140625" style="13" customWidth="1"/>
    <col min="4357" max="4357" width="27.42578125" style="13" customWidth="1"/>
    <col min="4358" max="4358" width="17.140625" style="13" customWidth="1"/>
    <col min="4359" max="4359" width="7.42578125" style="13" customWidth="1"/>
    <col min="4360" max="4360" width="14.5703125" style="13" bestFit="1" customWidth="1"/>
    <col min="4361" max="4361" width="2" style="13" customWidth="1"/>
    <col min="4362" max="4362" width="2.5703125" style="13" customWidth="1"/>
    <col min="4363" max="4363" width="16" style="13" bestFit="1" customWidth="1"/>
    <col min="4364" max="4364" width="16.5703125" style="13" bestFit="1" customWidth="1"/>
    <col min="4365" max="4611" width="9.140625" style="13"/>
    <col min="4612" max="4612" width="5.140625" style="13" customWidth="1"/>
    <col min="4613" max="4613" width="27.42578125" style="13" customWidth="1"/>
    <col min="4614" max="4614" width="17.140625" style="13" customWidth="1"/>
    <col min="4615" max="4615" width="7.42578125" style="13" customWidth="1"/>
    <col min="4616" max="4616" width="14.5703125" style="13" bestFit="1" customWidth="1"/>
    <col min="4617" max="4617" width="2" style="13" customWidth="1"/>
    <col min="4618" max="4618" width="2.5703125" style="13" customWidth="1"/>
    <col min="4619" max="4619" width="16" style="13" bestFit="1" customWidth="1"/>
    <col min="4620" max="4620" width="16.5703125" style="13" bestFit="1" customWidth="1"/>
    <col min="4621" max="4867" width="9.140625" style="13"/>
    <col min="4868" max="4868" width="5.140625" style="13" customWidth="1"/>
    <col min="4869" max="4869" width="27.42578125" style="13" customWidth="1"/>
    <col min="4870" max="4870" width="17.140625" style="13" customWidth="1"/>
    <col min="4871" max="4871" width="7.42578125" style="13" customWidth="1"/>
    <col min="4872" max="4872" width="14.5703125" style="13" bestFit="1" customWidth="1"/>
    <col min="4873" max="4873" width="2" style="13" customWidth="1"/>
    <col min="4874" max="4874" width="2.5703125" style="13" customWidth="1"/>
    <col min="4875" max="4875" width="16" style="13" bestFit="1" customWidth="1"/>
    <col min="4876" max="4876" width="16.5703125" style="13" bestFit="1" customWidth="1"/>
    <col min="4877" max="5123" width="9.140625" style="13"/>
    <col min="5124" max="5124" width="5.140625" style="13" customWidth="1"/>
    <col min="5125" max="5125" width="27.42578125" style="13" customWidth="1"/>
    <col min="5126" max="5126" width="17.140625" style="13" customWidth="1"/>
    <col min="5127" max="5127" width="7.42578125" style="13" customWidth="1"/>
    <col min="5128" max="5128" width="14.5703125" style="13" bestFit="1" customWidth="1"/>
    <col min="5129" max="5129" width="2" style="13" customWidth="1"/>
    <col min="5130" max="5130" width="2.5703125" style="13" customWidth="1"/>
    <col min="5131" max="5131" width="16" style="13" bestFit="1" customWidth="1"/>
    <col min="5132" max="5132" width="16.5703125" style="13" bestFit="1" customWidth="1"/>
    <col min="5133" max="5379" width="9.140625" style="13"/>
    <col min="5380" max="5380" width="5.140625" style="13" customWidth="1"/>
    <col min="5381" max="5381" width="27.42578125" style="13" customWidth="1"/>
    <col min="5382" max="5382" width="17.140625" style="13" customWidth="1"/>
    <col min="5383" max="5383" width="7.42578125" style="13" customWidth="1"/>
    <col min="5384" max="5384" width="14.5703125" style="13" bestFit="1" customWidth="1"/>
    <col min="5385" max="5385" width="2" style="13" customWidth="1"/>
    <col min="5386" max="5386" width="2.5703125" style="13" customWidth="1"/>
    <col min="5387" max="5387" width="16" style="13" bestFit="1" customWidth="1"/>
    <col min="5388" max="5388" width="16.5703125" style="13" bestFit="1" customWidth="1"/>
    <col min="5389" max="5635" width="9.140625" style="13"/>
    <col min="5636" max="5636" width="5.140625" style="13" customWidth="1"/>
    <col min="5637" max="5637" width="27.42578125" style="13" customWidth="1"/>
    <col min="5638" max="5638" width="17.140625" style="13" customWidth="1"/>
    <col min="5639" max="5639" width="7.42578125" style="13" customWidth="1"/>
    <col min="5640" max="5640" width="14.5703125" style="13" bestFit="1" customWidth="1"/>
    <col min="5641" max="5641" width="2" style="13" customWidth="1"/>
    <col min="5642" max="5642" width="2.5703125" style="13" customWidth="1"/>
    <col min="5643" max="5643" width="16" style="13" bestFit="1" customWidth="1"/>
    <col min="5644" max="5644" width="16.5703125" style="13" bestFit="1" customWidth="1"/>
    <col min="5645" max="5891" width="9.140625" style="13"/>
    <col min="5892" max="5892" width="5.140625" style="13" customWidth="1"/>
    <col min="5893" max="5893" width="27.42578125" style="13" customWidth="1"/>
    <col min="5894" max="5894" width="17.140625" style="13" customWidth="1"/>
    <col min="5895" max="5895" width="7.42578125" style="13" customWidth="1"/>
    <col min="5896" max="5896" width="14.5703125" style="13" bestFit="1" customWidth="1"/>
    <col min="5897" max="5897" width="2" style="13" customWidth="1"/>
    <col min="5898" max="5898" width="2.5703125" style="13" customWidth="1"/>
    <col min="5899" max="5899" width="16" style="13" bestFit="1" customWidth="1"/>
    <col min="5900" max="5900" width="16.5703125" style="13" bestFit="1" customWidth="1"/>
    <col min="5901" max="6147" width="9.140625" style="13"/>
    <col min="6148" max="6148" width="5.140625" style="13" customWidth="1"/>
    <col min="6149" max="6149" width="27.42578125" style="13" customWidth="1"/>
    <col min="6150" max="6150" width="17.140625" style="13" customWidth="1"/>
    <col min="6151" max="6151" width="7.42578125" style="13" customWidth="1"/>
    <col min="6152" max="6152" width="14.5703125" style="13" bestFit="1" customWidth="1"/>
    <col min="6153" max="6153" width="2" style="13" customWidth="1"/>
    <col min="6154" max="6154" width="2.5703125" style="13" customWidth="1"/>
    <col min="6155" max="6155" width="16" style="13" bestFit="1" customWidth="1"/>
    <col min="6156" max="6156" width="16.5703125" style="13" bestFit="1" customWidth="1"/>
    <col min="6157" max="6403" width="9.140625" style="13"/>
    <col min="6404" max="6404" width="5.140625" style="13" customWidth="1"/>
    <col min="6405" max="6405" width="27.42578125" style="13" customWidth="1"/>
    <col min="6406" max="6406" width="17.140625" style="13" customWidth="1"/>
    <col min="6407" max="6407" width="7.42578125" style="13" customWidth="1"/>
    <col min="6408" max="6408" width="14.5703125" style="13" bestFit="1" customWidth="1"/>
    <col min="6409" max="6409" width="2" style="13" customWidth="1"/>
    <col min="6410" max="6410" width="2.5703125" style="13" customWidth="1"/>
    <col min="6411" max="6411" width="16" style="13" bestFit="1" customWidth="1"/>
    <col min="6412" max="6412" width="16.5703125" style="13" bestFit="1" customWidth="1"/>
    <col min="6413" max="6659" width="9.140625" style="13"/>
    <col min="6660" max="6660" width="5.140625" style="13" customWidth="1"/>
    <col min="6661" max="6661" width="27.42578125" style="13" customWidth="1"/>
    <col min="6662" max="6662" width="17.140625" style="13" customWidth="1"/>
    <col min="6663" max="6663" width="7.42578125" style="13" customWidth="1"/>
    <col min="6664" max="6664" width="14.5703125" style="13" bestFit="1" customWidth="1"/>
    <col min="6665" max="6665" width="2" style="13" customWidth="1"/>
    <col min="6666" max="6666" width="2.5703125" style="13" customWidth="1"/>
    <col min="6667" max="6667" width="16" style="13" bestFit="1" customWidth="1"/>
    <col min="6668" max="6668" width="16.5703125" style="13" bestFit="1" customWidth="1"/>
    <col min="6669" max="6915" width="9.140625" style="13"/>
    <col min="6916" max="6916" width="5.140625" style="13" customWidth="1"/>
    <col min="6917" max="6917" width="27.42578125" style="13" customWidth="1"/>
    <col min="6918" max="6918" width="17.140625" style="13" customWidth="1"/>
    <col min="6919" max="6919" width="7.42578125" style="13" customWidth="1"/>
    <col min="6920" max="6920" width="14.5703125" style="13" bestFit="1" customWidth="1"/>
    <col min="6921" max="6921" width="2" style="13" customWidth="1"/>
    <col min="6922" max="6922" width="2.5703125" style="13" customWidth="1"/>
    <col min="6923" max="6923" width="16" style="13" bestFit="1" customWidth="1"/>
    <col min="6924" max="6924" width="16.5703125" style="13" bestFit="1" customWidth="1"/>
    <col min="6925" max="7171" width="9.140625" style="13"/>
    <col min="7172" max="7172" width="5.140625" style="13" customWidth="1"/>
    <col min="7173" max="7173" width="27.42578125" style="13" customWidth="1"/>
    <col min="7174" max="7174" width="17.140625" style="13" customWidth="1"/>
    <col min="7175" max="7175" width="7.42578125" style="13" customWidth="1"/>
    <col min="7176" max="7176" width="14.5703125" style="13" bestFit="1" customWidth="1"/>
    <col min="7177" max="7177" width="2" style="13" customWidth="1"/>
    <col min="7178" max="7178" width="2.5703125" style="13" customWidth="1"/>
    <col min="7179" max="7179" width="16" style="13" bestFit="1" customWidth="1"/>
    <col min="7180" max="7180" width="16.5703125" style="13" bestFit="1" customWidth="1"/>
    <col min="7181" max="7427" width="9.140625" style="13"/>
    <col min="7428" max="7428" width="5.140625" style="13" customWidth="1"/>
    <col min="7429" max="7429" width="27.42578125" style="13" customWidth="1"/>
    <col min="7430" max="7430" width="17.140625" style="13" customWidth="1"/>
    <col min="7431" max="7431" width="7.42578125" style="13" customWidth="1"/>
    <col min="7432" max="7432" width="14.5703125" style="13" bestFit="1" customWidth="1"/>
    <col min="7433" max="7433" width="2" style="13" customWidth="1"/>
    <col min="7434" max="7434" width="2.5703125" style="13" customWidth="1"/>
    <col min="7435" max="7435" width="16" style="13" bestFit="1" customWidth="1"/>
    <col min="7436" max="7436" width="16.5703125" style="13" bestFit="1" customWidth="1"/>
    <col min="7437" max="7683" width="9.140625" style="13"/>
    <col min="7684" max="7684" width="5.140625" style="13" customWidth="1"/>
    <col min="7685" max="7685" width="27.42578125" style="13" customWidth="1"/>
    <col min="7686" max="7686" width="17.140625" style="13" customWidth="1"/>
    <col min="7687" max="7687" width="7.42578125" style="13" customWidth="1"/>
    <col min="7688" max="7688" width="14.5703125" style="13" bestFit="1" customWidth="1"/>
    <col min="7689" max="7689" width="2" style="13" customWidth="1"/>
    <col min="7690" max="7690" width="2.5703125" style="13" customWidth="1"/>
    <col min="7691" max="7691" width="16" style="13" bestFit="1" customWidth="1"/>
    <col min="7692" max="7692" width="16.5703125" style="13" bestFit="1" customWidth="1"/>
    <col min="7693" max="7939" width="9.140625" style="13"/>
    <col min="7940" max="7940" width="5.140625" style="13" customWidth="1"/>
    <col min="7941" max="7941" width="27.42578125" style="13" customWidth="1"/>
    <col min="7942" max="7942" width="17.140625" style="13" customWidth="1"/>
    <col min="7943" max="7943" width="7.42578125" style="13" customWidth="1"/>
    <col min="7944" max="7944" width="14.5703125" style="13" bestFit="1" customWidth="1"/>
    <col min="7945" max="7945" width="2" style="13" customWidth="1"/>
    <col min="7946" max="7946" width="2.5703125" style="13" customWidth="1"/>
    <col min="7947" max="7947" width="16" style="13" bestFit="1" customWidth="1"/>
    <col min="7948" max="7948" width="16.5703125" style="13" bestFit="1" customWidth="1"/>
    <col min="7949" max="8195" width="9.140625" style="13"/>
    <col min="8196" max="8196" width="5.140625" style="13" customWidth="1"/>
    <col min="8197" max="8197" width="27.42578125" style="13" customWidth="1"/>
    <col min="8198" max="8198" width="17.140625" style="13" customWidth="1"/>
    <col min="8199" max="8199" width="7.42578125" style="13" customWidth="1"/>
    <col min="8200" max="8200" width="14.5703125" style="13" bestFit="1" customWidth="1"/>
    <col min="8201" max="8201" width="2" style="13" customWidth="1"/>
    <col min="8202" max="8202" width="2.5703125" style="13" customWidth="1"/>
    <col min="8203" max="8203" width="16" style="13" bestFit="1" customWidth="1"/>
    <col min="8204" max="8204" width="16.5703125" style="13" bestFit="1" customWidth="1"/>
    <col min="8205" max="8451" width="9.140625" style="13"/>
    <col min="8452" max="8452" width="5.140625" style="13" customWidth="1"/>
    <col min="8453" max="8453" width="27.42578125" style="13" customWidth="1"/>
    <col min="8454" max="8454" width="17.140625" style="13" customWidth="1"/>
    <col min="8455" max="8455" width="7.42578125" style="13" customWidth="1"/>
    <col min="8456" max="8456" width="14.5703125" style="13" bestFit="1" customWidth="1"/>
    <col min="8457" max="8457" width="2" style="13" customWidth="1"/>
    <col min="8458" max="8458" width="2.5703125" style="13" customWidth="1"/>
    <col min="8459" max="8459" width="16" style="13" bestFit="1" customWidth="1"/>
    <col min="8460" max="8460" width="16.5703125" style="13" bestFit="1" customWidth="1"/>
    <col min="8461" max="8707" width="9.140625" style="13"/>
    <col min="8708" max="8708" width="5.140625" style="13" customWidth="1"/>
    <col min="8709" max="8709" width="27.42578125" style="13" customWidth="1"/>
    <col min="8710" max="8710" width="17.140625" style="13" customWidth="1"/>
    <col min="8711" max="8711" width="7.42578125" style="13" customWidth="1"/>
    <col min="8712" max="8712" width="14.5703125" style="13" bestFit="1" customWidth="1"/>
    <col min="8713" max="8713" width="2" style="13" customWidth="1"/>
    <col min="8714" max="8714" width="2.5703125" style="13" customWidth="1"/>
    <col min="8715" max="8715" width="16" style="13" bestFit="1" customWidth="1"/>
    <col min="8716" max="8716" width="16.5703125" style="13" bestFit="1" customWidth="1"/>
    <col min="8717" max="8963" width="9.140625" style="13"/>
    <col min="8964" max="8964" width="5.140625" style="13" customWidth="1"/>
    <col min="8965" max="8965" width="27.42578125" style="13" customWidth="1"/>
    <col min="8966" max="8966" width="17.140625" style="13" customWidth="1"/>
    <col min="8967" max="8967" width="7.42578125" style="13" customWidth="1"/>
    <col min="8968" max="8968" width="14.5703125" style="13" bestFit="1" customWidth="1"/>
    <col min="8969" max="8969" width="2" style="13" customWidth="1"/>
    <col min="8970" max="8970" width="2.5703125" style="13" customWidth="1"/>
    <col min="8971" max="8971" width="16" style="13" bestFit="1" customWidth="1"/>
    <col min="8972" max="8972" width="16.5703125" style="13" bestFit="1" customWidth="1"/>
    <col min="8973" max="9219" width="9.140625" style="13"/>
    <col min="9220" max="9220" width="5.140625" style="13" customWidth="1"/>
    <col min="9221" max="9221" width="27.42578125" style="13" customWidth="1"/>
    <col min="9222" max="9222" width="17.140625" style="13" customWidth="1"/>
    <col min="9223" max="9223" width="7.42578125" style="13" customWidth="1"/>
    <col min="9224" max="9224" width="14.5703125" style="13" bestFit="1" customWidth="1"/>
    <col min="9225" max="9225" width="2" style="13" customWidth="1"/>
    <col min="9226" max="9226" width="2.5703125" style="13" customWidth="1"/>
    <col min="9227" max="9227" width="16" style="13" bestFit="1" customWidth="1"/>
    <col min="9228" max="9228" width="16.5703125" style="13" bestFit="1" customWidth="1"/>
    <col min="9229" max="9475" width="9.140625" style="13"/>
    <col min="9476" max="9476" width="5.140625" style="13" customWidth="1"/>
    <col min="9477" max="9477" width="27.42578125" style="13" customWidth="1"/>
    <col min="9478" max="9478" width="17.140625" style="13" customWidth="1"/>
    <col min="9479" max="9479" width="7.42578125" style="13" customWidth="1"/>
    <col min="9480" max="9480" width="14.5703125" style="13" bestFit="1" customWidth="1"/>
    <col min="9481" max="9481" width="2" style="13" customWidth="1"/>
    <col min="9482" max="9482" width="2.5703125" style="13" customWidth="1"/>
    <col min="9483" max="9483" width="16" style="13" bestFit="1" customWidth="1"/>
    <col min="9484" max="9484" width="16.5703125" style="13" bestFit="1" customWidth="1"/>
    <col min="9485" max="9731" width="9.140625" style="13"/>
    <col min="9732" max="9732" width="5.140625" style="13" customWidth="1"/>
    <col min="9733" max="9733" width="27.42578125" style="13" customWidth="1"/>
    <col min="9734" max="9734" width="17.140625" style="13" customWidth="1"/>
    <col min="9735" max="9735" width="7.42578125" style="13" customWidth="1"/>
    <col min="9736" max="9736" width="14.5703125" style="13" bestFit="1" customWidth="1"/>
    <col min="9737" max="9737" width="2" style="13" customWidth="1"/>
    <col min="9738" max="9738" width="2.5703125" style="13" customWidth="1"/>
    <col min="9739" max="9739" width="16" style="13" bestFit="1" customWidth="1"/>
    <col min="9740" max="9740" width="16.5703125" style="13" bestFit="1" customWidth="1"/>
    <col min="9741" max="9987" width="9.140625" style="13"/>
    <col min="9988" max="9988" width="5.140625" style="13" customWidth="1"/>
    <col min="9989" max="9989" width="27.42578125" style="13" customWidth="1"/>
    <col min="9990" max="9990" width="17.140625" style="13" customWidth="1"/>
    <col min="9991" max="9991" width="7.42578125" style="13" customWidth="1"/>
    <col min="9992" max="9992" width="14.5703125" style="13" bestFit="1" customWidth="1"/>
    <col min="9993" max="9993" width="2" style="13" customWidth="1"/>
    <col min="9994" max="9994" width="2.5703125" style="13" customWidth="1"/>
    <col min="9995" max="9995" width="16" style="13" bestFit="1" customWidth="1"/>
    <col min="9996" max="9996" width="16.5703125" style="13" bestFit="1" customWidth="1"/>
    <col min="9997" max="10243" width="9.140625" style="13"/>
    <col min="10244" max="10244" width="5.140625" style="13" customWidth="1"/>
    <col min="10245" max="10245" width="27.42578125" style="13" customWidth="1"/>
    <col min="10246" max="10246" width="17.140625" style="13" customWidth="1"/>
    <col min="10247" max="10247" width="7.42578125" style="13" customWidth="1"/>
    <col min="10248" max="10248" width="14.5703125" style="13" bestFit="1" customWidth="1"/>
    <col min="10249" max="10249" width="2" style="13" customWidth="1"/>
    <col min="10250" max="10250" width="2.5703125" style="13" customWidth="1"/>
    <col min="10251" max="10251" width="16" style="13" bestFit="1" customWidth="1"/>
    <col min="10252" max="10252" width="16.5703125" style="13" bestFit="1" customWidth="1"/>
    <col min="10253" max="10499" width="9.140625" style="13"/>
    <col min="10500" max="10500" width="5.140625" style="13" customWidth="1"/>
    <col min="10501" max="10501" width="27.42578125" style="13" customWidth="1"/>
    <col min="10502" max="10502" width="17.140625" style="13" customWidth="1"/>
    <col min="10503" max="10503" width="7.42578125" style="13" customWidth="1"/>
    <col min="10504" max="10504" width="14.5703125" style="13" bestFit="1" customWidth="1"/>
    <col min="10505" max="10505" width="2" style="13" customWidth="1"/>
    <col min="10506" max="10506" width="2.5703125" style="13" customWidth="1"/>
    <col min="10507" max="10507" width="16" style="13" bestFit="1" customWidth="1"/>
    <col min="10508" max="10508" width="16.5703125" style="13" bestFit="1" customWidth="1"/>
    <col min="10509" max="10755" width="9.140625" style="13"/>
    <col min="10756" max="10756" width="5.140625" style="13" customWidth="1"/>
    <col min="10757" max="10757" width="27.42578125" style="13" customWidth="1"/>
    <col min="10758" max="10758" width="17.140625" style="13" customWidth="1"/>
    <col min="10759" max="10759" width="7.42578125" style="13" customWidth="1"/>
    <col min="10760" max="10760" width="14.5703125" style="13" bestFit="1" customWidth="1"/>
    <col min="10761" max="10761" width="2" style="13" customWidth="1"/>
    <col min="10762" max="10762" width="2.5703125" style="13" customWidth="1"/>
    <col min="10763" max="10763" width="16" style="13" bestFit="1" customWidth="1"/>
    <col min="10764" max="10764" width="16.5703125" style="13" bestFit="1" customWidth="1"/>
    <col min="10765" max="11011" width="9.140625" style="13"/>
    <col min="11012" max="11012" width="5.140625" style="13" customWidth="1"/>
    <col min="11013" max="11013" width="27.42578125" style="13" customWidth="1"/>
    <col min="11014" max="11014" width="17.140625" style="13" customWidth="1"/>
    <col min="11015" max="11015" width="7.42578125" style="13" customWidth="1"/>
    <col min="11016" max="11016" width="14.5703125" style="13" bestFit="1" customWidth="1"/>
    <col min="11017" max="11017" width="2" style="13" customWidth="1"/>
    <col min="11018" max="11018" width="2.5703125" style="13" customWidth="1"/>
    <col min="11019" max="11019" width="16" style="13" bestFit="1" customWidth="1"/>
    <col min="11020" max="11020" width="16.5703125" style="13" bestFit="1" customWidth="1"/>
    <col min="11021" max="11267" width="9.140625" style="13"/>
    <col min="11268" max="11268" width="5.140625" style="13" customWidth="1"/>
    <col min="11269" max="11269" width="27.42578125" style="13" customWidth="1"/>
    <col min="11270" max="11270" width="17.140625" style="13" customWidth="1"/>
    <col min="11271" max="11271" width="7.42578125" style="13" customWidth="1"/>
    <col min="11272" max="11272" width="14.5703125" style="13" bestFit="1" customWidth="1"/>
    <col min="11273" max="11273" width="2" style="13" customWidth="1"/>
    <col min="11274" max="11274" width="2.5703125" style="13" customWidth="1"/>
    <col min="11275" max="11275" width="16" style="13" bestFit="1" customWidth="1"/>
    <col min="11276" max="11276" width="16.5703125" style="13" bestFit="1" customWidth="1"/>
    <col min="11277" max="11523" width="9.140625" style="13"/>
    <col min="11524" max="11524" width="5.140625" style="13" customWidth="1"/>
    <col min="11525" max="11525" width="27.42578125" style="13" customWidth="1"/>
    <col min="11526" max="11526" width="17.140625" style="13" customWidth="1"/>
    <col min="11527" max="11527" width="7.42578125" style="13" customWidth="1"/>
    <col min="11528" max="11528" width="14.5703125" style="13" bestFit="1" customWidth="1"/>
    <col min="11529" max="11529" width="2" style="13" customWidth="1"/>
    <col min="11530" max="11530" width="2.5703125" style="13" customWidth="1"/>
    <col min="11531" max="11531" width="16" style="13" bestFit="1" customWidth="1"/>
    <col min="11532" max="11532" width="16.5703125" style="13" bestFit="1" customWidth="1"/>
    <col min="11533" max="11779" width="9.140625" style="13"/>
    <col min="11780" max="11780" width="5.140625" style="13" customWidth="1"/>
    <col min="11781" max="11781" width="27.42578125" style="13" customWidth="1"/>
    <col min="11782" max="11782" width="17.140625" style="13" customWidth="1"/>
    <col min="11783" max="11783" width="7.42578125" style="13" customWidth="1"/>
    <col min="11784" max="11784" width="14.5703125" style="13" bestFit="1" customWidth="1"/>
    <col min="11785" max="11785" width="2" style="13" customWidth="1"/>
    <col min="11786" max="11786" width="2.5703125" style="13" customWidth="1"/>
    <col min="11787" max="11787" width="16" style="13" bestFit="1" customWidth="1"/>
    <col min="11788" max="11788" width="16.5703125" style="13" bestFit="1" customWidth="1"/>
    <col min="11789" max="12035" width="9.140625" style="13"/>
    <col min="12036" max="12036" width="5.140625" style="13" customWidth="1"/>
    <col min="12037" max="12037" width="27.42578125" style="13" customWidth="1"/>
    <col min="12038" max="12038" width="17.140625" style="13" customWidth="1"/>
    <col min="12039" max="12039" width="7.42578125" style="13" customWidth="1"/>
    <col min="12040" max="12040" width="14.5703125" style="13" bestFit="1" customWidth="1"/>
    <col min="12041" max="12041" width="2" style="13" customWidth="1"/>
    <col min="12042" max="12042" width="2.5703125" style="13" customWidth="1"/>
    <col min="12043" max="12043" width="16" style="13" bestFit="1" customWidth="1"/>
    <col min="12044" max="12044" width="16.5703125" style="13" bestFit="1" customWidth="1"/>
    <col min="12045" max="12291" width="9.140625" style="13"/>
    <col min="12292" max="12292" width="5.140625" style="13" customWidth="1"/>
    <col min="12293" max="12293" width="27.42578125" style="13" customWidth="1"/>
    <col min="12294" max="12294" width="17.140625" style="13" customWidth="1"/>
    <col min="12295" max="12295" width="7.42578125" style="13" customWidth="1"/>
    <col min="12296" max="12296" width="14.5703125" style="13" bestFit="1" customWidth="1"/>
    <col min="12297" max="12297" width="2" style="13" customWidth="1"/>
    <col min="12298" max="12298" width="2.5703125" style="13" customWidth="1"/>
    <col min="12299" max="12299" width="16" style="13" bestFit="1" customWidth="1"/>
    <col min="12300" max="12300" width="16.5703125" style="13" bestFit="1" customWidth="1"/>
    <col min="12301" max="12547" width="9.140625" style="13"/>
    <col min="12548" max="12548" width="5.140625" style="13" customWidth="1"/>
    <col min="12549" max="12549" width="27.42578125" style="13" customWidth="1"/>
    <col min="12550" max="12550" width="17.140625" style="13" customWidth="1"/>
    <col min="12551" max="12551" width="7.42578125" style="13" customWidth="1"/>
    <col min="12552" max="12552" width="14.5703125" style="13" bestFit="1" customWidth="1"/>
    <col min="12553" max="12553" width="2" style="13" customWidth="1"/>
    <col min="12554" max="12554" width="2.5703125" style="13" customWidth="1"/>
    <col min="12555" max="12555" width="16" style="13" bestFit="1" customWidth="1"/>
    <col min="12556" max="12556" width="16.5703125" style="13" bestFit="1" customWidth="1"/>
    <col min="12557" max="12803" width="9.140625" style="13"/>
    <col min="12804" max="12804" width="5.140625" style="13" customWidth="1"/>
    <col min="12805" max="12805" width="27.42578125" style="13" customWidth="1"/>
    <col min="12806" max="12806" width="17.140625" style="13" customWidth="1"/>
    <col min="12807" max="12807" width="7.42578125" style="13" customWidth="1"/>
    <col min="12808" max="12808" width="14.5703125" style="13" bestFit="1" customWidth="1"/>
    <col min="12809" max="12809" width="2" style="13" customWidth="1"/>
    <col min="12810" max="12810" width="2.5703125" style="13" customWidth="1"/>
    <col min="12811" max="12811" width="16" style="13" bestFit="1" customWidth="1"/>
    <col min="12812" max="12812" width="16.5703125" style="13" bestFit="1" customWidth="1"/>
    <col min="12813" max="13059" width="9.140625" style="13"/>
    <col min="13060" max="13060" width="5.140625" style="13" customWidth="1"/>
    <col min="13061" max="13061" width="27.42578125" style="13" customWidth="1"/>
    <col min="13062" max="13062" width="17.140625" style="13" customWidth="1"/>
    <col min="13063" max="13063" width="7.42578125" style="13" customWidth="1"/>
    <col min="13064" max="13064" width="14.5703125" style="13" bestFit="1" customWidth="1"/>
    <col min="13065" max="13065" width="2" style="13" customWidth="1"/>
    <col min="13066" max="13066" width="2.5703125" style="13" customWidth="1"/>
    <col min="13067" max="13067" width="16" style="13" bestFit="1" customWidth="1"/>
    <col min="13068" max="13068" width="16.5703125" style="13" bestFit="1" customWidth="1"/>
    <col min="13069" max="13315" width="9.140625" style="13"/>
    <col min="13316" max="13316" width="5.140625" style="13" customWidth="1"/>
    <col min="13317" max="13317" width="27.42578125" style="13" customWidth="1"/>
    <col min="13318" max="13318" width="17.140625" style="13" customWidth="1"/>
    <col min="13319" max="13319" width="7.42578125" style="13" customWidth="1"/>
    <col min="13320" max="13320" width="14.5703125" style="13" bestFit="1" customWidth="1"/>
    <col min="13321" max="13321" width="2" style="13" customWidth="1"/>
    <col min="13322" max="13322" width="2.5703125" style="13" customWidth="1"/>
    <col min="13323" max="13323" width="16" style="13" bestFit="1" customWidth="1"/>
    <col min="13324" max="13324" width="16.5703125" style="13" bestFit="1" customWidth="1"/>
    <col min="13325" max="13571" width="9.140625" style="13"/>
    <col min="13572" max="13572" width="5.140625" style="13" customWidth="1"/>
    <col min="13573" max="13573" width="27.42578125" style="13" customWidth="1"/>
    <col min="13574" max="13574" width="17.140625" style="13" customWidth="1"/>
    <col min="13575" max="13575" width="7.42578125" style="13" customWidth="1"/>
    <col min="13576" max="13576" width="14.5703125" style="13" bestFit="1" customWidth="1"/>
    <col min="13577" max="13577" width="2" style="13" customWidth="1"/>
    <col min="13578" max="13578" width="2.5703125" style="13" customWidth="1"/>
    <col min="13579" max="13579" width="16" style="13" bestFit="1" customWidth="1"/>
    <col min="13580" max="13580" width="16.5703125" style="13" bestFit="1" customWidth="1"/>
    <col min="13581" max="13827" width="9.140625" style="13"/>
    <col min="13828" max="13828" width="5.140625" style="13" customWidth="1"/>
    <col min="13829" max="13829" width="27.42578125" style="13" customWidth="1"/>
    <col min="13830" max="13830" width="17.140625" style="13" customWidth="1"/>
    <col min="13831" max="13831" width="7.42578125" style="13" customWidth="1"/>
    <col min="13832" max="13832" width="14.5703125" style="13" bestFit="1" customWidth="1"/>
    <col min="13833" max="13833" width="2" style="13" customWidth="1"/>
    <col min="13834" max="13834" width="2.5703125" style="13" customWidth="1"/>
    <col min="13835" max="13835" width="16" style="13" bestFit="1" customWidth="1"/>
    <col min="13836" max="13836" width="16.5703125" style="13" bestFit="1" customWidth="1"/>
    <col min="13837" max="14083" width="9.140625" style="13"/>
    <col min="14084" max="14084" width="5.140625" style="13" customWidth="1"/>
    <col min="14085" max="14085" width="27.42578125" style="13" customWidth="1"/>
    <col min="14086" max="14086" width="17.140625" style="13" customWidth="1"/>
    <col min="14087" max="14087" width="7.42578125" style="13" customWidth="1"/>
    <col min="14088" max="14088" width="14.5703125" style="13" bestFit="1" customWidth="1"/>
    <col min="14089" max="14089" width="2" style="13" customWidth="1"/>
    <col min="14090" max="14090" width="2.5703125" style="13" customWidth="1"/>
    <col min="14091" max="14091" width="16" style="13" bestFit="1" customWidth="1"/>
    <col min="14092" max="14092" width="16.5703125" style="13" bestFit="1" customWidth="1"/>
    <col min="14093" max="14339" width="9.140625" style="13"/>
    <col min="14340" max="14340" width="5.140625" style="13" customWidth="1"/>
    <col min="14341" max="14341" width="27.42578125" style="13" customWidth="1"/>
    <col min="14342" max="14342" width="17.140625" style="13" customWidth="1"/>
    <col min="14343" max="14343" width="7.42578125" style="13" customWidth="1"/>
    <col min="14344" max="14344" width="14.5703125" style="13" bestFit="1" customWidth="1"/>
    <col min="14345" max="14345" width="2" style="13" customWidth="1"/>
    <col min="14346" max="14346" width="2.5703125" style="13" customWidth="1"/>
    <col min="14347" max="14347" width="16" style="13" bestFit="1" customWidth="1"/>
    <col min="14348" max="14348" width="16.5703125" style="13" bestFit="1" customWidth="1"/>
    <col min="14349" max="14595" width="9.140625" style="13"/>
    <col min="14596" max="14596" width="5.140625" style="13" customWidth="1"/>
    <col min="14597" max="14597" width="27.42578125" style="13" customWidth="1"/>
    <col min="14598" max="14598" width="17.140625" style="13" customWidth="1"/>
    <col min="14599" max="14599" width="7.42578125" style="13" customWidth="1"/>
    <col min="14600" max="14600" width="14.5703125" style="13" bestFit="1" customWidth="1"/>
    <col min="14601" max="14601" width="2" style="13" customWidth="1"/>
    <col min="14602" max="14602" width="2.5703125" style="13" customWidth="1"/>
    <col min="14603" max="14603" width="16" style="13" bestFit="1" customWidth="1"/>
    <col min="14604" max="14604" width="16.5703125" style="13" bestFit="1" customWidth="1"/>
    <col min="14605" max="14851" width="9.140625" style="13"/>
    <col min="14852" max="14852" width="5.140625" style="13" customWidth="1"/>
    <col min="14853" max="14853" width="27.42578125" style="13" customWidth="1"/>
    <col min="14854" max="14854" width="17.140625" style="13" customWidth="1"/>
    <col min="14855" max="14855" width="7.42578125" style="13" customWidth="1"/>
    <col min="14856" max="14856" width="14.5703125" style="13" bestFit="1" customWidth="1"/>
    <col min="14857" max="14857" width="2" style="13" customWidth="1"/>
    <col min="14858" max="14858" width="2.5703125" style="13" customWidth="1"/>
    <col min="14859" max="14859" width="16" style="13" bestFit="1" customWidth="1"/>
    <col min="14860" max="14860" width="16.5703125" style="13" bestFit="1" customWidth="1"/>
    <col min="14861" max="15107" width="9.140625" style="13"/>
    <col min="15108" max="15108" width="5.140625" style="13" customWidth="1"/>
    <col min="15109" max="15109" width="27.42578125" style="13" customWidth="1"/>
    <col min="15110" max="15110" width="17.140625" style="13" customWidth="1"/>
    <col min="15111" max="15111" width="7.42578125" style="13" customWidth="1"/>
    <col min="15112" max="15112" width="14.5703125" style="13" bestFit="1" customWidth="1"/>
    <col min="15113" max="15113" width="2" style="13" customWidth="1"/>
    <col min="15114" max="15114" width="2.5703125" style="13" customWidth="1"/>
    <col min="15115" max="15115" width="16" style="13" bestFit="1" customWidth="1"/>
    <col min="15116" max="15116" width="16.5703125" style="13" bestFit="1" customWidth="1"/>
    <col min="15117" max="15363" width="9.140625" style="13"/>
    <col min="15364" max="15364" width="5.140625" style="13" customWidth="1"/>
    <col min="15365" max="15365" width="27.42578125" style="13" customWidth="1"/>
    <col min="15366" max="15366" width="17.140625" style="13" customWidth="1"/>
    <col min="15367" max="15367" width="7.42578125" style="13" customWidth="1"/>
    <col min="15368" max="15368" width="14.5703125" style="13" bestFit="1" customWidth="1"/>
    <col min="15369" max="15369" width="2" style="13" customWidth="1"/>
    <col min="15370" max="15370" width="2.5703125" style="13" customWidth="1"/>
    <col min="15371" max="15371" width="16" style="13" bestFit="1" customWidth="1"/>
    <col min="15372" max="15372" width="16.5703125" style="13" bestFit="1" customWidth="1"/>
    <col min="15373" max="15619" width="9.140625" style="13"/>
    <col min="15620" max="15620" width="5.140625" style="13" customWidth="1"/>
    <col min="15621" max="15621" width="27.42578125" style="13" customWidth="1"/>
    <col min="15622" max="15622" width="17.140625" style="13" customWidth="1"/>
    <col min="15623" max="15623" width="7.42578125" style="13" customWidth="1"/>
    <col min="15624" max="15624" width="14.5703125" style="13" bestFit="1" customWidth="1"/>
    <col min="15625" max="15625" width="2" style="13" customWidth="1"/>
    <col min="15626" max="15626" width="2.5703125" style="13" customWidth="1"/>
    <col min="15627" max="15627" width="16" style="13" bestFit="1" customWidth="1"/>
    <col min="15628" max="15628" width="16.5703125" style="13" bestFit="1" customWidth="1"/>
    <col min="15629" max="15875" width="9.140625" style="13"/>
    <col min="15876" max="15876" width="5.140625" style="13" customWidth="1"/>
    <col min="15877" max="15877" width="27.42578125" style="13" customWidth="1"/>
    <col min="15878" max="15878" width="17.140625" style="13" customWidth="1"/>
    <col min="15879" max="15879" width="7.42578125" style="13" customWidth="1"/>
    <col min="15880" max="15880" width="14.5703125" style="13" bestFit="1" customWidth="1"/>
    <col min="15881" max="15881" width="2" style="13" customWidth="1"/>
    <col min="15882" max="15882" width="2.5703125" style="13" customWidth="1"/>
    <col min="15883" max="15883" width="16" style="13" bestFit="1" customWidth="1"/>
    <col min="15884" max="15884" width="16.5703125" style="13" bestFit="1" customWidth="1"/>
    <col min="15885" max="16131" width="9.140625" style="13"/>
    <col min="16132" max="16132" width="5.140625" style="13" customWidth="1"/>
    <col min="16133" max="16133" width="27.42578125" style="13" customWidth="1"/>
    <col min="16134" max="16134" width="17.140625" style="13" customWidth="1"/>
    <col min="16135" max="16135" width="7.42578125" style="13" customWidth="1"/>
    <col min="16136" max="16136" width="14.5703125" style="13" bestFit="1" customWidth="1"/>
    <col min="16137" max="16137" width="2" style="13" customWidth="1"/>
    <col min="16138" max="16138" width="2.5703125" style="13" customWidth="1"/>
    <col min="16139" max="16139" width="16" style="13" bestFit="1" customWidth="1"/>
    <col min="16140" max="16140" width="16.5703125" style="13" bestFit="1" customWidth="1"/>
    <col min="16141" max="16384" width="9.140625" style="13"/>
  </cols>
  <sheetData>
    <row r="1" spans="1:16" x14ac:dyDescent="0.3">
      <c r="A1" s="338" t="s">
        <v>0</v>
      </c>
      <c r="B1" s="338"/>
      <c r="C1" s="338"/>
      <c r="D1" s="338"/>
      <c r="E1" s="338"/>
      <c r="F1" s="343"/>
      <c r="G1" s="338"/>
      <c r="H1" s="338"/>
      <c r="I1" s="338"/>
      <c r="J1" s="338"/>
      <c r="K1" s="338"/>
      <c r="L1" s="338"/>
    </row>
    <row r="2" spans="1:16" x14ac:dyDescent="0.3">
      <c r="A2" s="338" t="s">
        <v>1</v>
      </c>
      <c r="B2" s="338"/>
      <c r="C2" s="338"/>
      <c r="D2" s="338"/>
      <c r="E2" s="338"/>
      <c r="F2" s="343"/>
      <c r="G2" s="338"/>
      <c r="H2" s="338"/>
      <c r="I2" s="338"/>
      <c r="J2" s="338"/>
      <c r="K2" s="338"/>
      <c r="L2" s="338"/>
    </row>
    <row r="3" spans="1:16" x14ac:dyDescent="0.3">
      <c r="A3" s="339" t="s">
        <v>421</v>
      </c>
      <c r="B3" s="339"/>
      <c r="C3" s="339"/>
      <c r="D3" s="339"/>
      <c r="E3" s="339"/>
      <c r="F3" s="344"/>
      <c r="G3" s="339"/>
      <c r="H3" s="339"/>
      <c r="I3" s="339"/>
      <c r="J3" s="339"/>
      <c r="K3" s="339"/>
      <c r="L3" s="339"/>
    </row>
    <row r="4" spans="1:16" x14ac:dyDescent="0.3">
      <c r="A4" s="338" t="str">
        <f>'tb control'!A4:E4</f>
        <v>Fund Cluster 3</v>
      </c>
      <c r="B4" s="338"/>
      <c r="C4" s="338"/>
      <c r="D4" s="338"/>
      <c r="E4" s="338"/>
      <c r="F4" s="343"/>
      <c r="G4" s="338"/>
      <c r="H4" s="338"/>
      <c r="I4" s="338"/>
      <c r="J4" s="338"/>
      <c r="K4" s="338"/>
      <c r="L4" s="338"/>
    </row>
    <row r="5" spans="1:16" x14ac:dyDescent="0.3">
      <c r="A5" s="341" t="str">
        <f>'tb control'!A5:E5</f>
        <v>As at June 30, 2024</v>
      </c>
      <c r="B5" s="341"/>
      <c r="C5" s="341"/>
      <c r="D5" s="341"/>
      <c r="E5" s="341"/>
      <c r="F5" s="342"/>
      <c r="G5" s="341"/>
      <c r="H5" s="341"/>
      <c r="I5" s="341"/>
      <c r="J5" s="341"/>
      <c r="K5" s="341"/>
      <c r="L5" s="341"/>
    </row>
    <row r="6" spans="1:16" ht="12.75" customHeight="1" x14ac:dyDescent="0.3">
      <c r="A6" s="28"/>
      <c r="B6" s="28"/>
      <c r="C6" s="28"/>
      <c r="D6" s="28"/>
      <c r="E6" s="28"/>
      <c r="F6" s="260"/>
      <c r="G6" s="118"/>
      <c r="H6" s="138"/>
      <c r="I6" s="29"/>
      <c r="J6" s="29"/>
      <c r="K6" s="30"/>
      <c r="L6" s="81"/>
    </row>
    <row r="7" spans="1:16" ht="8.25" customHeight="1" x14ac:dyDescent="0.3">
      <c r="A7" s="28"/>
      <c r="B7" s="28"/>
      <c r="C7" s="28"/>
      <c r="D7" s="28"/>
      <c r="E7" s="28"/>
      <c r="F7" s="260"/>
      <c r="G7" s="118"/>
      <c r="H7" s="232"/>
      <c r="I7" s="31"/>
      <c r="J7" s="31"/>
      <c r="K7" s="32"/>
      <c r="L7" s="112"/>
    </row>
    <row r="8" spans="1:16" s="248" customFormat="1" ht="38.25" customHeight="1" x14ac:dyDescent="0.2">
      <c r="A8" s="243"/>
      <c r="B8" s="243"/>
      <c r="C8" s="243"/>
      <c r="D8" s="243"/>
      <c r="E8" s="243"/>
      <c r="F8" s="276"/>
      <c r="G8" s="277" t="s">
        <v>415</v>
      </c>
      <c r="H8" s="244" t="s">
        <v>429</v>
      </c>
      <c r="I8" s="244" t="s">
        <v>433</v>
      </c>
      <c r="J8" s="245" t="s">
        <v>435</v>
      </c>
      <c r="K8" s="246"/>
      <c r="L8" s="247" t="s">
        <v>434</v>
      </c>
      <c r="P8" s="249"/>
    </row>
    <row r="9" spans="1:16" ht="26.25" customHeight="1" x14ac:dyDescent="0.3">
      <c r="A9" s="28"/>
      <c r="B9" s="28"/>
      <c r="C9" s="28"/>
      <c r="D9" s="28"/>
      <c r="E9" s="28"/>
      <c r="F9" s="278"/>
      <c r="G9" s="279"/>
      <c r="H9" s="232"/>
      <c r="I9" s="31"/>
      <c r="J9" s="31"/>
      <c r="K9" s="32"/>
      <c r="L9" s="112"/>
    </row>
    <row r="10" spans="1:16" x14ac:dyDescent="0.3">
      <c r="A10" s="33" t="s">
        <v>246</v>
      </c>
      <c r="B10" s="33"/>
      <c r="F10" s="280"/>
      <c r="G10" s="254"/>
      <c r="L10" s="81"/>
    </row>
    <row r="11" spans="1:16" hidden="1" x14ac:dyDescent="0.3">
      <c r="C11" s="36"/>
      <c r="D11" s="36"/>
      <c r="E11" s="36"/>
      <c r="F11" s="280"/>
      <c r="G11" s="254"/>
      <c r="K11" s="37"/>
      <c r="L11" s="81"/>
      <c r="M11" s="14"/>
    </row>
    <row r="12" spans="1:16" hidden="1" x14ac:dyDescent="0.3">
      <c r="A12" s="38" t="s">
        <v>204</v>
      </c>
      <c r="B12" s="38"/>
      <c r="C12" s="36"/>
      <c r="D12" s="36"/>
      <c r="E12" s="36"/>
      <c r="F12" s="280"/>
      <c r="G12" s="254"/>
      <c r="K12" s="37"/>
      <c r="L12" s="81"/>
      <c r="M12" s="14"/>
    </row>
    <row r="13" spans="1:16" hidden="1" x14ac:dyDescent="0.3">
      <c r="C13" s="36" t="s">
        <v>113</v>
      </c>
      <c r="D13" s="36"/>
      <c r="E13" s="36"/>
      <c r="F13" s="280">
        <v>4020106000</v>
      </c>
      <c r="G13" s="281" t="s">
        <v>184</v>
      </c>
      <c r="H13" s="20">
        <f>VLOOKUP($F13,'tb control'!$C$10:$G$247,5,FALSE)</f>
        <v>0</v>
      </c>
      <c r="K13" s="120" t="s">
        <v>184</v>
      </c>
      <c r="L13" s="81">
        <f>VLOOKUP(F13,'[1]tb control'!$C$10:$F$266,4,FALSE)</f>
        <v>0</v>
      </c>
      <c r="M13" s="234">
        <f>H13+L13</f>
        <v>0</v>
      </c>
    </row>
    <row r="14" spans="1:16" hidden="1" x14ac:dyDescent="0.3">
      <c r="C14" s="36" t="s">
        <v>205</v>
      </c>
      <c r="D14" s="36"/>
      <c r="E14" s="36"/>
      <c r="F14" s="280">
        <v>4020101099</v>
      </c>
      <c r="G14" s="254"/>
      <c r="H14" s="20">
        <f>VLOOKUP($F14,'tb control'!$C$10:$G$247,5,FALSE)</f>
        <v>0</v>
      </c>
      <c r="K14" s="37"/>
      <c r="L14" s="81">
        <f>VLOOKUP(F14,'[1]tb control'!$C$10:$F$266,4,FALSE)</f>
        <v>0</v>
      </c>
      <c r="M14" s="234">
        <f t="shared" ref="M14:M77" si="0">H14+L14</f>
        <v>0</v>
      </c>
    </row>
    <row r="15" spans="1:16" hidden="1" x14ac:dyDescent="0.3">
      <c r="C15" s="36" t="s">
        <v>115</v>
      </c>
      <c r="D15" s="36"/>
      <c r="E15" s="36"/>
      <c r="F15" s="280">
        <v>4020102000</v>
      </c>
      <c r="G15" s="254"/>
      <c r="H15" s="20">
        <f>VLOOKUP($F15,'tb control'!$C$10:$G$247,5,FALSE)</f>
        <v>0</v>
      </c>
      <c r="K15" s="37"/>
      <c r="L15" s="81">
        <f>VLOOKUP(F15,'[1]tb control'!$C$10:$F$266,4,FALSE)</f>
        <v>0</v>
      </c>
      <c r="M15" s="234">
        <f t="shared" si="0"/>
        <v>0</v>
      </c>
    </row>
    <row r="16" spans="1:16" hidden="1" x14ac:dyDescent="0.3">
      <c r="C16" s="39" t="s">
        <v>206</v>
      </c>
      <c r="D16" s="36"/>
      <c r="E16" s="36"/>
      <c r="F16" s="280">
        <v>4020104001</v>
      </c>
      <c r="G16" s="254"/>
      <c r="H16" s="20">
        <f>VLOOKUP($F16,'tb control'!$C$10:$G$247,5,FALSE)</f>
        <v>0</v>
      </c>
      <c r="K16" s="37"/>
      <c r="L16" s="81">
        <f>VLOOKUP(F16,'[1]tb control'!$C$10:$F$266,4,FALSE)</f>
        <v>0</v>
      </c>
      <c r="M16" s="234">
        <f t="shared" si="0"/>
        <v>0</v>
      </c>
    </row>
    <row r="17" spans="1:13" hidden="1" x14ac:dyDescent="0.3">
      <c r="C17" s="39" t="s">
        <v>363</v>
      </c>
      <c r="D17" s="36"/>
      <c r="E17" s="36"/>
      <c r="F17" s="280">
        <v>4020114000</v>
      </c>
      <c r="G17" s="254"/>
      <c r="H17" s="20">
        <f>VLOOKUP($F17,'tb control'!$C$10:$G$247,5,FALSE)</f>
        <v>0</v>
      </c>
      <c r="K17" s="37"/>
      <c r="L17" s="81">
        <f>VLOOKUP(F17,'[1]tb control'!$C$10:$F$266,4,FALSE)</f>
        <v>0</v>
      </c>
      <c r="M17" s="234">
        <f t="shared" si="0"/>
        <v>0</v>
      </c>
    </row>
    <row r="18" spans="1:13" hidden="1" x14ac:dyDescent="0.3">
      <c r="C18" s="39" t="s">
        <v>322</v>
      </c>
      <c r="D18" s="36"/>
      <c r="E18" s="36"/>
      <c r="F18" s="280"/>
      <c r="G18" s="281"/>
      <c r="H18" s="21">
        <f>SUM(H13:H17)</f>
        <v>0</v>
      </c>
      <c r="K18" s="37"/>
      <c r="L18" s="21">
        <f>SUM(L13:L17)</f>
        <v>0</v>
      </c>
      <c r="M18" s="234">
        <f t="shared" si="0"/>
        <v>0</v>
      </c>
    </row>
    <row r="19" spans="1:13" hidden="1" x14ac:dyDescent="0.3">
      <c r="C19" s="39"/>
      <c r="D19" s="36"/>
      <c r="E19" s="36"/>
      <c r="F19" s="280"/>
      <c r="G19" s="254"/>
      <c r="K19" s="37"/>
      <c r="L19" s="81"/>
      <c r="M19" s="234">
        <f t="shared" si="0"/>
        <v>0</v>
      </c>
    </row>
    <row r="20" spans="1:13" hidden="1" x14ac:dyDescent="0.3">
      <c r="A20" s="38" t="s">
        <v>323</v>
      </c>
      <c r="B20" s="38"/>
      <c r="C20" s="39"/>
      <c r="D20" s="36"/>
      <c r="E20" s="36"/>
      <c r="F20" s="280"/>
      <c r="G20" s="254"/>
      <c r="K20" s="37"/>
      <c r="L20" s="81"/>
      <c r="M20" s="234">
        <f t="shared" si="0"/>
        <v>0</v>
      </c>
    </row>
    <row r="21" spans="1:13" hidden="1" x14ac:dyDescent="0.3">
      <c r="C21" s="36" t="s">
        <v>116</v>
      </c>
      <c r="D21" s="36"/>
      <c r="E21" s="36"/>
      <c r="F21" s="280">
        <v>4040201000</v>
      </c>
      <c r="G21" s="254"/>
      <c r="H21" s="20">
        <f>VLOOKUP($F21,'tb control'!$C$10:$G$247,5,FALSE)</f>
        <v>0</v>
      </c>
      <c r="K21" s="40"/>
      <c r="L21" s="81">
        <f>VLOOKUP(F21,'[1]tb control'!$C$10:$F$266,4,FALSE)</f>
        <v>0</v>
      </c>
      <c r="M21" s="234">
        <f t="shared" si="0"/>
        <v>0</v>
      </c>
    </row>
    <row r="22" spans="1:13" ht="16.5" hidden="1" customHeight="1" x14ac:dyDescent="0.3">
      <c r="C22" s="36" t="s">
        <v>117</v>
      </c>
      <c r="D22" s="36"/>
      <c r="E22" s="36"/>
      <c r="F22" s="280">
        <v>4040202000</v>
      </c>
      <c r="G22" s="281"/>
      <c r="H22" s="20">
        <f>VLOOKUP($F22,'tb control'!$C$10:$G$247,5,FALSE)</f>
        <v>0</v>
      </c>
      <c r="K22" s="40"/>
      <c r="L22" s="81">
        <f>VLOOKUP(F22,'[1]tb control'!$C$10:$F$266,4,FALSE)</f>
        <v>0</v>
      </c>
      <c r="M22" s="234">
        <f t="shared" si="0"/>
        <v>0</v>
      </c>
    </row>
    <row r="23" spans="1:13" ht="16.5" hidden="1" customHeight="1" x14ac:dyDescent="0.3">
      <c r="C23" s="36" t="s">
        <v>324</v>
      </c>
      <c r="D23" s="36"/>
      <c r="E23" s="36"/>
      <c r="F23" s="280"/>
      <c r="G23" s="281"/>
      <c r="H23" s="21">
        <f>SUM(H21:H22)</f>
        <v>0</v>
      </c>
      <c r="K23" s="40"/>
      <c r="L23" s="21">
        <f>SUM(L21:L22)</f>
        <v>0</v>
      </c>
      <c r="M23" s="234">
        <f t="shared" si="0"/>
        <v>0</v>
      </c>
    </row>
    <row r="24" spans="1:13" ht="16.5" hidden="1" customHeight="1" x14ac:dyDescent="0.3">
      <c r="C24" s="36"/>
      <c r="D24" s="36"/>
      <c r="E24" s="36"/>
      <c r="F24" s="280"/>
      <c r="G24" s="254"/>
      <c r="K24" s="40"/>
      <c r="L24" s="81"/>
      <c r="M24" s="234">
        <f t="shared" si="0"/>
        <v>0</v>
      </c>
    </row>
    <row r="25" spans="1:13" ht="16.5" hidden="1" customHeight="1" x14ac:dyDescent="0.3">
      <c r="A25" s="36" t="s">
        <v>208</v>
      </c>
      <c r="C25" s="41"/>
      <c r="D25" s="36"/>
      <c r="E25" s="36"/>
      <c r="F25" s="280"/>
      <c r="G25" s="254"/>
      <c r="K25" s="40"/>
      <c r="L25" s="81"/>
      <c r="M25" s="234">
        <f t="shared" si="0"/>
        <v>0</v>
      </c>
    </row>
    <row r="26" spans="1:13" hidden="1" x14ac:dyDescent="0.3">
      <c r="C26" s="36" t="s">
        <v>207</v>
      </c>
      <c r="D26" s="36"/>
      <c r="E26" s="36"/>
      <c r="F26" s="280">
        <v>4020213000</v>
      </c>
      <c r="G26" s="254"/>
      <c r="H26" s="20">
        <f>VLOOKUP($F26,'tb control'!$C$10:$G$247,5,FALSE)</f>
        <v>0</v>
      </c>
      <c r="K26" s="40"/>
      <c r="L26" s="81">
        <f>VLOOKUP(F26,'[1]tb control'!$C$10:$F$266,4,FALSE)</f>
        <v>0</v>
      </c>
      <c r="M26" s="234">
        <f t="shared" si="0"/>
        <v>0</v>
      </c>
    </row>
    <row r="27" spans="1:13" hidden="1" x14ac:dyDescent="0.3">
      <c r="C27" s="39" t="s">
        <v>122</v>
      </c>
      <c r="D27" s="36"/>
      <c r="E27" s="36"/>
      <c r="F27" s="280">
        <v>4020221099</v>
      </c>
      <c r="G27" s="254"/>
      <c r="H27" s="20">
        <f>VLOOKUP($F27,'tb control'!$C$10:$G$247,5,FALSE)</f>
        <v>0</v>
      </c>
      <c r="K27" s="40"/>
      <c r="L27" s="81">
        <f>VLOOKUP(F27,'[1]tb control'!$C$10:$F$266,4,FALSE)</f>
        <v>0</v>
      </c>
      <c r="M27" s="234">
        <f t="shared" si="0"/>
        <v>0</v>
      </c>
    </row>
    <row r="28" spans="1:13" ht="16.5" hidden="1" customHeight="1" x14ac:dyDescent="0.3">
      <c r="C28" s="36" t="s">
        <v>196</v>
      </c>
      <c r="D28" s="36"/>
      <c r="E28" s="36"/>
      <c r="F28" s="280">
        <v>4060999000</v>
      </c>
      <c r="G28" s="254"/>
      <c r="H28" s="23">
        <f>VLOOKUP($F28,'tb control'!$C$10:$G$247,5,FALSE)</f>
        <v>0</v>
      </c>
      <c r="K28" s="40"/>
      <c r="L28" s="115">
        <f>VLOOKUP(F28,'[1]tb control'!$C$10:$F$266,4,FALSE)</f>
        <v>0</v>
      </c>
      <c r="M28" s="234">
        <f t="shared" si="0"/>
        <v>0</v>
      </c>
    </row>
    <row r="29" spans="1:13" ht="16.5" hidden="1" customHeight="1" x14ac:dyDescent="0.3">
      <c r="C29" s="36"/>
      <c r="D29" s="36"/>
      <c r="E29" s="36"/>
      <c r="F29" s="280"/>
      <c r="G29" s="254"/>
      <c r="H29" s="23">
        <f>SUM(H26:H28)</f>
        <v>0</v>
      </c>
      <c r="K29" s="40"/>
      <c r="L29" s="23">
        <f>SUM(L26:L28)</f>
        <v>0</v>
      </c>
      <c r="M29" s="234">
        <f t="shared" si="0"/>
        <v>0</v>
      </c>
    </row>
    <row r="30" spans="1:13" ht="16.5" hidden="1" customHeight="1" x14ac:dyDescent="0.3">
      <c r="C30" s="36"/>
      <c r="D30" s="36"/>
      <c r="E30" s="36"/>
      <c r="F30" s="280"/>
      <c r="G30" s="254"/>
      <c r="H30" s="22"/>
      <c r="K30" s="40"/>
      <c r="L30" s="81"/>
      <c r="M30" s="234">
        <f t="shared" si="0"/>
        <v>0</v>
      </c>
    </row>
    <row r="31" spans="1:13" x14ac:dyDescent="0.3">
      <c r="C31" s="38" t="s">
        <v>250</v>
      </c>
      <c r="D31" s="38"/>
      <c r="E31" s="38"/>
      <c r="F31" s="280"/>
      <c r="G31" s="254"/>
      <c r="H31" s="42">
        <f>H18+H23+H29</f>
        <v>0</v>
      </c>
      <c r="I31" s="42">
        <f t="shared" ref="I31:K31" si="1">I18+I23+I29</f>
        <v>0</v>
      </c>
      <c r="J31" s="42">
        <f t="shared" si="1"/>
        <v>0</v>
      </c>
      <c r="K31" s="42">
        <f t="shared" si="1"/>
        <v>0</v>
      </c>
      <c r="L31" s="42">
        <f>SUM(L23,L18)</f>
        <v>0</v>
      </c>
      <c r="M31" s="234">
        <f t="shared" si="0"/>
        <v>0</v>
      </c>
    </row>
    <row r="32" spans="1:13" ht="16.5" customHeight="1" x14ac:dyDescent="0.3">
      <c r="F32" s="280"/>
      <c r="G32" s="254"/>
      <c r="L32" s="81"/>
      <c r="M32" s="234">
        <f t="shared" si="0"/>
        <v>0</v>
      </c>
    </row>
    <row r="33" spans="1:17" x14ac:dyDescent="0.3">
      <c r="A33" s="33" t="s">
        <v>247</v>
      </c>
      <c r="B33" s="33"/>
      <c r="F33" s="280"/>
      <c r="G33" s="254"/>
      <c r="L33" s="113"/>
      <c r="M33" s="234">
        <f t="shared" si="0"/>
        <v>0</v>
      </c>
    </row>
    <row r="34" spans="1:17" hidden="1" x14ac:dyDescent="0.3">
      <c r="A34" s="36" t="s">
        <v>248</v>
      </c>
      <c r="F34" s="280"/>
      <c r="G34" s="254"/>
      <c r="L34" s="113"/>
      <c r="M34" s="234">
        <f t="shared" si="0"/>
        <v>0</v>
      </c>
    </row>
    <row r="35" spans="1:17" hidden="1" x14ac:dyDescent="0.3">
      <c r="B35" s="36" t="s">
        <v>287</v>
      </c>
      <c r="F35" s="280"/>
      <c r="G35" s="254"/>
      <c r="L35" s="113"/>
      <c r="M35" s="234">
        <f t="shared" si="0"/>
        <v>0</v>
      </c>
    </row>
    <row r="36" spans="1:17" hidden="1" x14ac:dyDescent="0.3">
      <c r="A36" s="33"/>
      <c r="B36" s="33"/>
      <c r="C36" s="38" t="s">
        <v>124</v>
      </c>
      <c r="E36" s="44">
        <v>701</v>
      </c>
      <c r="F36" s="280">
        <v>5010101001</v>
      </c>
      <c r="G36" s="254"/>
      <c r="H36" s="20">
        <f>VLOOKUP($F36,'tb control'!$C$10:$G$247,5,FALSE)</f>
        <v>0</v>
      </c>
      <c r="L36" s="81">
        <f>VLOOKUP(F36,'[1]tb control'!$C$10:$F$266,4,FALSE)</f>
        <v>0</v>
      </c>
      <c r="M36" s="234">
        <f t="shared" si="0"/>
        <v>0</v>
      </c>
    </row>
    <row r="37" spans="1:17" hidden="1" x14ac:dyDescent="0.3">
      <c r="A37" s="33"/>
      <c r="B37" s="33"/>
      <c r="C37" s="38" t="s">
        <v>125</v>
      </c>
      <c r="E37" s="44">
        <v>705</v>
      </c>
      <c r="F37" s="280">
        <v>5010102000</v>
      </c>
      <c r="G37" s="254"/>
      <c r="H37" s="20">
        <f>VLOOKUP($F37,'tb control'!$C$10:$G$247,5,FALSE)</f>
        <v>0</v>
      </c>
      <c r="L37" s="81">
        <f>VLOOKUP(F37,'[1]tb control'!$C$10:$F$266,4,FALSE)</f>
        <v>0</v>
      </c>
      <c r="M37" s="234">
        <f t="shared" si="0"/>
        <v>0</v>
      </c>
    </row>
    <row r="38" spans="1:17" hidden="1" x14ac:dyDescent="0.3">
      <c r="A38" s="33"/>
      <c r="B38" s="33"/>
      <c r="C38" s="38" t="s">
        <v>288</v>
      </c>
      <c r="E38" s="44"/>
      <c r="F38" s="280"/>
      <c r="G38" s="254"/>
      <c r="H38" s="21">
        <f>SUM(H36:H37)</f>
        <v>0</v>
      </c>
      <c r="L38" s="21">
        <f>SUM(L36:L37)</f>
        <v>0</v>
      </c>
      <c r="M38" s="234">
        <f t="shared" si="0"/>
        <v>0</v>
      </c>
    </row>
    <row r="39" spans="1:17" hidden="1" x14ac:dyDescent="0.3">
      <c r="A39" s="33"/>
      <c r="B39" s="33"/>
      <c r="C39" s="38"/>
      <c r="E39" s="44"/>
      <c r="F39" s="280"/>
      <c r="G39" s="254"/>
      <c r="H39" s="22"/>
      <c r="L39" s="81"/>
      <c r="M39" s="234">
        <f t="shared" si="0"/>
        <v>0</v>
      </c>
    </row>
    <row r="40" spans="1:17" hidden="1" x14ac:dyDescent="0.3">
      <c r="A40" s="33"/>
      <c r="B40" s="36" t="s">
        <v>289</v>
      </c>
      <c r="C40" s="38"/>
      <c r="E40" s="44"/>
      <c r="F40" s="280"/>
      <c r="G40" s="254"/>
      <c r="L40" s="81"/>
      <c r="M40" s="234">
        <f t="shared" si="0"/>
        <v>0</v>
      </c>
    </row>
    <row r="41" spans="1:17" hidden="1" x14ac:dyDescent="0.3">
      <c r="A41" s="33"/>
      <c r="B41" s="33"/>
      <c r="C41" s="38" t="s">
        <v>126</v>
      </c>
      <c r="E41" s="44">
        <v>711</v>
      </c>
      <c r="F41" s="280">
        <v>5010201001</v>
      </c>
      <c r="G41" s="254"/>
      <c r="H41" s="20">
        <f>VLOOKUP($F41,'tb control'!$C$10:$G$247,5,FALSE)</f>
        <v>0</v>
      </c>
      <c r="L41" s="81">
        <f>VLOOKUP(F41,'[1]tb control'!$C$10:$F$266,4,FALSE)</f>
        <v>0</v>
      </c>
      <c r="M41" s="234">
        <f t="shared" si="0"/>
        <v>0</v>
      </c>
    </row>
    <row r="42" spans="1:17" ht="16.5" hidden="1" customHeight="1" x14ac:dyDescent="0.3">
      <c r="A42" s="33"/>
      <c r="B42" s="33"/>
      <c r="C42" s="38" t="s">
        <v>127</v>
      </c>
      <c r="E42" s="44">
        <v>712</v>
      </c>
      <c r="F42" s="280">
        <v>5010210001</v>
      </c>
      <c r="G42" s="254"/>
      <c r="H42" s="20">
        <f>VLOOKUP($F42,'tb control'!$C$10:$G$247,5,FALSE)</f>
        <v>0</v>
      </c>
      <c r="L42" s="81">
        <f>VLOOKUP(F42,'[1]tb control'!$C$10:$F$266,4,FALSE)</f>
        <v>0</v>
      </c>
      <c r="M42" s="234">
        <f t="shared" si="0"/>
        <v>0</v>
      </c>
    </row>
    <row r="43" spans="1:17" ht="16.5" hidden="1" customHeight="1" x14ac:dyDescent="0.3">
      <c r="A43" s="33"/>
      <c r="B43" s="33"/>
      <c r="C43" s="38" t="s">
        <v>384</v>
      </c>
      <c r="E43" s="44">
        <v>712</v>
      </c>
      <c r="F43" s="280">
        <v>5010211006</v>
      </c>
      <c r="G43" s="254"/>
      <c r="H43" s="20">
        <f>VLOOKUP($F43,'tb control'!$C$10:$G$247,5,FALSE)</f>
        <v>0</v>
      </c>
      <c r="L43" s="81">
        <f>VLOOKUP(F43,'[1]tb control'!$C$10:$F$266,4,FALSE)</f>
        <v>0</v>
      </c>
      <c r="M43" s="234">
        <f t="shared" si="0"/>
        <v>0</v>
      </c>
    </row>
    <row r="44" spans="1:17" ht="16.5" hidden="1" customHeight="1" x14ac:dyDescent="0.3">
      <c r="A44" s="33"/>
      <c r="B44" s="33"/>
      <c r="C44" s="38" t="s">
        <v>128</v>
      </c>
      <c r="E44" s="44">
        <v>712</v>
      </c>
      <c r="F44" s="280">
        <v>5010211002</v>
      </c>
      <c r="G44" s="254"/>
      <c r="H44" s="20">
        <f>VLOOKUP($F44,'tb control'!$C$10:$G$247,5,FALSE)</f>
        <v>0</v>
      </c>
      <c r="L44" s="81">
        <f>VLOOKUP(F44,'[1]tb control'!$C$10:$F$266,4,FALSE)</f>
        <v>0</v>
      </c>
      <c r="M44" s="234">
        <f t="shared" si="0"/>
        <v>0</v>
      </c>
    </row>
    <row r="45" spans="1:17" ht="16.5" hidden="1" customHeight="1" x14ac:dyDescent="0.3">
      <c r="A45" s="33"/>
      <c r="B45" s="33"/>
      <c r="C45" s="38" t="s">
        <v>129</v>
      </c>
      <c r="E45" s="44">
        <v>712</v>
      </c>
      <c r="F45" s="280">
        <v>5010212001</v>
      </c>
      <c r="G45" s="254"/>
      <c r="H45" s="20">
        <f>VLOOKUP($F45,'tb control'!$C$10:$G$247,5,FALSE)</f>
        <v>0</v>
      </c>
      <c r="L45" s="81">
        <f>VLOOKUP(F45,'[1]tb control'!$C$10:$F$266,4,FALSE)</f>
        <v>0</v>
      </c>
      <c r="M45" s="234">
        <f t="shared" si="0"/>
        <v>0</v>
      </c>
    </row>
    <row r="46" spans="1:17" hidden="1" x14ac:dyDescent="0.3">
      <c r="A46" s="33"/>
      <c r="B46" s="33"/>
      <c r="C46" s="38" t="s">
        <v>40</v>
      </c>
      <c r="E46" s="44">
        <v>713</v>
      </c>
      <c r="F46" s="280">
        <v>5010202000</v>
      </c>
      <c r="G46" s="254"/>
      <c r="H46" s="20">
        <f>VLOOKUP($F46,'tb control'!$C$10:$G$247,5,FALSE)</f>
        <v>0</v>
      </c>
      <c r="L46" s="81">
        <f>VLOOKUP(F46,'[1]tb control'!$C$10:$F$266,4,FALSE)</f>
        <v>0</v>
      </c>
      <c r="M46" s="234">
        <f t="shared" si="0"/>
        <v>0</v>
      </c>
    </row>
    <row r="47" spans="1:17" hidden="1" x14ac:dyDescent="0.3">
      <c r="A47" s="33"/>
      <c r="B47" s="33"/>
      <c r="C47" s="38" t="s">
        <v>41</v>
      </c>
      <c r="E47" s="44">
        <v>714</v>
      </c>
      <c r="F47" s="280">
        <v>5010203001</v>
      </c>
      <c r="G47" s="254"/>
      <c r="H47" s="20">
        <f>VLOOKUP($F47,'tb control'!$C$10:$G$247,5,FALSE)</f>
        <v>0</v>
      </c>
      <c r="L47" s="81">
        <f>VLOOKUP(F47,'[1]tb control'!$C$10:$F$266,4,FALSE)</f>
        <v>0</v>
      </c>
      <c r="M47" s="234">
        <f t="shared" si="0"/>
        <v>0</v>
      </c>
      <c r="P47" s="151"/>
      <c r="Q47" s="152"/>
    </row>
    <row r="48" spans="1:17" hidden="1" x14ac:dyDescent="0.3">
      <c r="A48" s="33"/>
      <c r="B48" s="33"/>
      <c r="C48" s="38" t="s">
        <v>42</v>
      </c>
      <c r="E48" s="44">
        <v>715</v>
      </c>
      <c r="F48" s="280">
        <v>5010204001</v>
      </c>
      <c r="G48" s="254"/>
      <c r="H48" s="20">
        <f>VLOOKUP($F48,'tb control'!$C$10:$G$247,5,FALSE)</f>
        <v>0</v>
      </c>
      <c r="L48" s="81">
        <f>VLOOKUP(F48,'[1]tb control'!$C$10:$F$266,4,FALSE)</f>
        <v>0</v>
      </c>
      <c r="M48" s="234">
        <f t="shared" si="0"/>
        <v>0</v>
      </c>
      <c r="P48" s="151"/>
      <c r="Q48" s="152"/>
    </row>
    <row r="49" spans="1:17" hidden="1" x14ac:dyDescent="0.3">
      <c r="A49" s="33"/>
      <c r="B49" s="33"/>
      <c r="C49" s="38" t="s">
        <v>130</v>
      </c>
      <c r="E49" s="44">
        <v>716</v>
      </c>
      <c r="F49" s="280">
        <v>5010205003</v>
      </c>
      <c r="G49" s="254"/>
      <c r="H49" s="20">
        <f>VLOOKUP($F49,'tb control'!$C$10:$G$247,5,FALSE)</f>
        <v>0</v>
      </c>
      <c r="L49" s="81">
        <f>VLOOKUP(F49,'[1]tb control'!$C$10:$F$266,4,FALSE)</f>
        <v>0</v>
      </c>
      <c r="M49" s="234">
        <f t="shared" si="0"/>
        <v>0</v>
      </c>
      <c r="N49" s="16">
        <f>SUM(H49:H50)</f>
        <v>0</v>
      </c>
      <c r="P49" s="153"/>
      <c r="Q49" s="152"/>
    </row>
    <row r="50" spans="1:17" hidden="1" x14ac:dyDescent="0.3">
      <c r="A50" s="33"/>
      <c r="B50" s="33"/>
      <c r="C50" s="38" t="s">
        <v>131</v>
      </c>
      <c r="E50" s="44">
        <v>716</v>
      </c>
      <c r="F50" s="280">
        <v>5010205004</v>
      </c>
      <c r="G50" s="254"/>
      <c r="H50" s="20">
        <f>VLOOKUP($F50,'tb control'!$C$10:$G$247,5,FALSE)</f>
        <v>0</v>
      </c>
      <c r="L50" s="81">
        <f>VLOOKUP(F50,'[1]tb control'!$C$10:$F$266,4,FALSE)</f>
        <v>0</v>
      </c>
      <c r="M50" s="234">
        <f t="shared" si="0"/>
        <v>0</v>
      </c>
      <c r="P50" s="153"/>
      <c r="Q50" s="152"/>
    </row>
    <row r="51" spans="1:17" hidden="1" x14ac:dyDescent="0.3">
      <c r="A51" s="33"/>
      <c r="B51" s="33"/>
      <c r="C51" s="38" t="s">
        <v>371</v>
      </c>
      <c r="E51" s="44">
        <v>716</v>
      </c>
      <c r="F51" s="280">
        <v>5010206003</v>
      </c>
      <c r="G51" s="254"/>
      <c r="H51" s="20">
        <f>VLOOKUP($F51,'tb control'!$C$10:$G$247,5,FALSE)</f>
        <v>0</v>
      </c>
      <c r="L51" s="81">
        <f>VLOOKUP(F51,'[1]tb control'!$C$10:$F$266,4,FALSE)</f>
        <v>0</v>
      </c>
      <c r="M51" s="234">
        <f t="shared" si="0"/>
        <v>0</v>
      </c>
      <c r="P51" s="153"/>
      <c r="Q51" s="152"/>
    </row>
    <row r="52" spans="1:17" hidden="1" x14ac:dyDescent="0.3">
      <c r="A52" s="33"/>
      <c r="B52" s="33"/>
      <c r="C52" s="38" t="s">
        <v>132</v>
      </c>
      <c r="E52" s="44">
        <v>716</v>
      </c>
      <c r="F52" s="280">
        <v>5010206004</v>
      </c>
      <c r="G52" s="254"/>
      <c r="H52" s="20">
        <f>VLOOKUP($F52,'tb control'!$C$10:$G$247,5,FALSE)</f>
        <v>0</v>
      </c>
      <c r="L52" s="81">
        <f>VLOOKUP(F52,'[1]tb control'!$C$10:$F$266,4,FALSE)</f>
        <v>0</v>
      </c>
      <c r="M52" s="234">
        <f t="shared" si="0"/>
        <v>0</v>
      </c>
      <c r="P52" s="153"/>
      <c r="Q52" s="152"/>
    </row>
    <row r="53" spans="1:17" hidden="1" x14ac:dyDescent="0.3">
      <c r="A53" s="33"/>
      <c r="B53" s="33"/>
      <c r="C53" s="38" t="s">
        <v>133</v>
      </c>
      <c r="E53" s="44">
        <v>716</v>
      </c>
      <c r="F53" s="280">
        <v>5010207004</v>
      </c>
      <c r="G53" s="254"/>
      <c r="H53" s="20">
        <f>VLOOKUP($F53,'tb control'!$C$10:$G$247,5,FALSE)</f>
        <v>0</v>
      </c>
      <c r="L53" s="81">
        <f>VLOOKUP(F53,'[1]tb control'!$C$10:$F$266,4,FALSE)</f>
        <v>0</v>
      </c>
      <c r="M53" s="234">
        <f t="shared" si="0"/>
        <v>0</v>
      </c>
      <c r="P53" s="153"/>
      <c r="Q53" s="152"/>
    </row>
    <row r="54" spans="1:17" hidden="1" x14ac:dyDescent="0.3">
      <c r="A54" s="33"/>
      <c r="B54" s="33"/>
      <c r="C54" s="38" t="s">
        <v>134</v>
      </c>
      <c r="E54" s="44">
        <v>717</v>
      </c>
      <c r="F54" s="280">
        <v>5010208001</v>
      </c>
      <c r="G54" s="254"/>
      <c r="H54" s="20">
        <f>VLOOKUP($F54,'tb control'!$C$10:$G$247,5,FALSE)</f>
        <v>0</v>
      </c>
      <c r="L54" s="81">
        <f>VLOOKUP(F54,'[1]tb control'!$C$10:$F$266,4,FALSE)</f>
        <v>0</v>
      </c>
      <c r="M54" s="234">
        <f t="shared" si="0"/>
        <v>0</v>
      </c>
      <c r="P54" s="153"/>
      <c r="Q54" s="152"/>
    </row>
    <row r="55" spans="1:17" hidden="1" x14ac:dyDescent="0.3">
      <c r="A55" s="33"/>
      <c r="B55" s="33"/>
      <c r="C55" s="38" t="s">
        <v>135</v>
      </c>
      <c r="E55" s="44">
        <v>719</v>
      </c>
      <c r="F55" s="280">
        <v>5010299011</v>
      </c>
      <c r="G55" s="254"/>
      <c r="H55" s="20">
        <f>VLOOKUP($F55,'tb control'!$C$10:$G$247,5,FALSE)</f>
        <v>0</v>
      </c>
      <c r="L55" s="81">
        <f>VLOOKUP(F55,'[1]tb control'!$C$10:$F$266,4,FALSE)</f>
        <v>0</v>
      </c>
      <c r="M55" s="234">
        <f t="shared" si="0"/>
        <v>0</v>
      </c>
      <c r="P55" s="153"/>
      <c r="Q55" s="152"/>
    </row>
    <row r="56" spans="1:17" hidden="1" x14ac:dyDescent="0.3">
      <c r="C56" s="38" t="s">
        <v>136</v>
      </c>
      <c r="D56" s="38"/>
      <c r="E56" s="44">
        <v>719</v>
      </c>
      <c r="F56" s="280">
        <v>5010299012</v>
      </c>
      <c r="G56" s="254"/>
      <c r="H56" s="20">
        <f>VLOOKUP($F56,'tb control'!$C$10:$G$247,5,FALSE)</f>
        <v>0</v>
      </c>
      <c r="L56" s="81">
        <f>VLOOKUP(F56,'[1]tb control'!$C$10:$F$266,4,FALSE)</f>
        <v>0</v>
      </c>
      <c r="M56" s="234">
        <f t="shared" si="0"/>
        <v>0</v>
      </c>
      <c r="P56" s="153"/>
      <c r="Q56" s="152"/>
    </row>
    <row r="57" spans="1:17" hidden="1" x14ac:dyDescent="0.3">
      <c r="C57" s="38" t="s">
        <v>137</v>
      </c>
      <c r="D57" s="38"/>
      <c r="E57" s="44">
        <v>719</v>
      </c>
      <c r="F57" s="280">
        <v>5010299014</v>
      </c>
      <c r="G57" s="254"/>
      <c r="H57" s="20">
        <f>VLOOKUP($F57,'tb control'!$C$10:$G$247,5,FALSE)</f>
        <v>0</v>
      </c>
      <c r="L57" s="81">
        <f>VLOOKUP(F57,'[1]tb control'!$C$10:$F$266,4,FALSE)</f>
        <v>0</v>
      </c>
      <c r="M57" s="234">
        <f t="shared" si="0"/>
        <v>0</v>
      </c>
      <c r="P57" s="153"/>
      <c r="Q57" s="152"/>
    </row>
    <row r="58" spans="1:17" hidden="1" x14ac:dyDescent="0.3">
      <c r="C58" s="38" t="s">
        <v>381</v>
      </c>
      <c r="D58" s="38"/>
      <c r="E58" s="44">
        <v>719</v>
      </c>
      <c r="F58" s="280">
        <v>5010299036</v>
      </c>
      <c r="G58" s="254"/>
      <c r="H58" s="20">
        <f>VLOOKUP($F58,'tb control'!$C$10:$G$247,5,FALSE)</f>
        <v>0</v>
      </c>
      <c r="L58" s="81">
        <f>VLOOKUP(F58,'[1]tb control'!$C$10:$F$266,4,FALSE)</f>
        <v>0</v>
      </c>
      <c r="M58" s="234">
        <f t="shared" si="0"/>
        <v>0</v>
      </c>
      <c r="P58" s="153"/>
      <c r="Q58" s="152"/>
    </row>
    <row r="59" spans="1:17" hidden="1" x14ac:dyDescent="0.3">
      <c r="C59" s="38" t="s">
        <v>138</v>
      </c>
      <c r="D59" s="38"/>
      <c r="E59" s="44">
        <v>723</v>
      </c>
      <c r="F59" s="280">
        <v>5010213001</v>
      </c>
      <c r="G59" s="254"/>
      <c r="H59" s="20">
        <f>VLOOKUP($F59,'tb control'!$C$10:$G$247,5,FALSE)</f>
        <v>0</v>
      </c>
      <c r="L59" s="81">
        <f>VLOOKUP(F59,'[1]tb control'!$C$10:$F$266,4,FALSE)</f>
        <v>0</v>
      </c>
      <c r="M59" s="234">
        <f t="shared" si="0"/>
        <v>0</v>
      </c>
      <c r="P59" s="153"/>
      <c r="Q59" s="152"/>
    </row>
    <row r="60" spans="1:17" hidden="1" x14ac:dyDescent="0.3">
      <c r="C60" s="38" t="s">
        <v>368</v>
      </c>
      <c r="D60" s="38"/>
      <c r="E60" s="44">
        <v>723</v>
      </c>
      <c r="F60" s="280">
        <v>5010213002</v>
      </c>
      <c r="G60" s="254"/>
      <c r="H60" s="20">
        <f>VLOOKUP($F60,'tb control'!$C$10:$G$247,5,FALSE)</f>
        <v>0</v>
      </c>
      <c r="L60" s="81">
        <f>VLOOKUP(F60,'[1]tb control'!$C$10:$F$266,4,FALSE)</f>
        <v>0</v>
      </c>
      <c r="M60" s="234">
        <f t="shared" si="0"/>
        <v>0</v>
      </c>
      <c r="P60" s="153"/>
      <c r="Q60" s="152"/>
    </row>
    <row r="61" spans="1:17" hidden="1" x14ac:dyDescent="0.3">
      <c r="C61" s="45" t="s">
        <v>43</v>
      </c>
      <c r="D61" s="38"/>
      <c r="E61" s="44">
        <v>724</v>
      </c>
      <c r="F61" s="280">
        <v>5010215001</v>
      </c>
      <c r="G61" s="254"/>
      <c r="H61" s="20">
        <f>VLOOKUP($F61,'tb control'!$C$10:$G$247,5,FALSE)</f>
        <v>0</v>
      </c>
      <c r="L61" s="81">
        <f>VLOOKUP(F61,'[1]tb control'!$C$10:$F$266,4,FALSE)</f>
        <v>0</v>
      </c>
      <c r="M61" s="234">
        <f t="shared" si="0"/>
        <v>0</v>
      </c>
      <c r="P61" s="153"/>
      <c r="Q61" s="152"/>
    </row>
    <row r="62" spans="1:17" hidden="1" x14ac:dyDescent="0.3">
      <c r="C62" s="38" t="s">
        <v>98</v>
      </c>
      <c r="D62" s="38"/>
      <c r="E62" s="44">
        <v>725</v>
      </c>
      <c r="F62" s="280">
        <v>5010214001</v>
      </c>
      <c r="G62" s="254"/>
      <c r="H62" s="20">
        <f>VLOOKUP($F62,'tb control'!$C$10:$G$247,5,FALSE)</f>
        <v>0</v>
      </c>
      <c r="L62" s="81">
        <f>VLOOKUP(F62,'[1]tb control'!$C$10:$F$266,4,FALSE)</f>
        <v>0</v>
      </c>
      <c r="M62" s="234">
        <f t="shared" si="0"/>
        <v>0</v>
      </c>
      <c r="P62" s="153"/>
      <c r="Q62" s="152"/>
    </row>
    <row r="63" spans="1:17" hidden="1" x14ac:dyDescent="0.3">
      <c r="C63" s="38" t="s">
        <v>404</v>
      </c>
      <c r="D63" s="38"/>
      <c r="E63" s="44"/>
      <c r="F63" s="280">
        <v>5010299038</v>
      </c>
      <c r="G63" s="254"/>
      <c r="H63" s="20">
        <f>VLOOKUP($F63,'tb control'!$C$10:$G$247,5,FALSE)</f>
        <v>0</v>
      </c>
      <c r="L63" s="81">
        <f>VLOOKUP(F63,'[1]tb control'!$C$10:$F$266,4,FALSE)</f>
        <v>0</v>
      </c>
      <c r="M63" s="234">
        <f t="shared" si="0"/>
        <v>0</v>
      </c>
      <c r="P63" s="153"/>
      <c r="Q63" s="152"/>
    </row>
    <row r="64" spans="1:17" hidden="1" x14ac:dyDescent="0.3">
      <c r="F64" s="280"/>
      <c r="G64" s="254"/>
      <c r="L64" s="81"/>
      <c r="M64" s="234">
        <f t="shared" si="0"/>
        <v>0</v>
      </c>
      <c r="P64" s="153"/>
      <c r="Q64" s="152"/>
    </row>
    <row r="65" spans="1:17" hidden="1" x14ac:dyDescent="0.3">
      <c r="C65" s="36" t="s">
        <v>290</v>
      </c>
      <c r="D65" s="38"/>
      <c r="E65" s="44"/>
      <c r="F65" s="280"/>
      <c r="G65" s="254"/>
      <c r="H65" s="21">
        <f>SUM(H41:H64)</f>
        <v>0</v>
      </c>
      <c r="L65" s="21">
        <f>SUM(L41:L64)</f>
        <v>0</v>
      </c>
      <c r="M65" s="234">
        <f t="shared" si="0"/>
        <v>0</v>
      </c>
      <c r="P65" s="153"/>
      <c r="Q65" s="152"/>
    </row>
    <row r="66" spans="1:17" hidden="1" x14ac:dyDescent="0.3">
      <c r="C66" s="36"/>
      <c r="D66" s="38"/>
      <c r="E66" s="44"/>
      <c r="F66" s="280"/>
      <c r="G66" s="254"/>
      <c r="H66" s="22"/>
      <c r="L66" s="81"/>
      <c r="M66" s="234">
        <f t="shared" si="0"/>
        <v>0</v>
      </c>
      <c r="P66" s="153"/>
      <c r="Q66" s="152"/>
    </row>
    <row r="67" spans="1:17" hidden="1" x14ac:dyDescent="0.3">
      <c r="B67" s="36" t="s">
        <v>291</v>
      </c>
      <c r="C67" s="38"/>
      <c r="D67" s="38"/>
      <c r="E67" s="44"/>
      <c r="F67" s="280"/>
      <c r="G67" s="254"/>
      <c r="L67" s="81"/>
      <c r="M67" s="234">
        <f t="shared" si="0"/>
        <v>0</v>
      </c>
      <c r="P67" s="153"/>
      <c r="Q67" s="152"/>
    </row>
    <row r="68" spans="1:17" hidden="1" x14ac:dyDescent="0.3">
      <c r="A68" s="20"/>
      <c r="B68" s="20"/>
      <c r="C68" s="38" t="s">
        <v>139</v>
      </c>
      <c r="D68" s="38"/>
      <c r="E68" s="44">
        <v>731</v>
      </c>
      <c r="F68" s="280">
        <v>5010301000</v>
      </c>
      <c r="G68" s="254"/>
      <c r="H68" s="20">
        <f>VLOOKUP($F68,'tb control'!$C$10:$G$247,5,FALSE)</f>
        <v>0</v>
      </c>
      <c r="L68" s="81">
        <f>VLOOKUP(F68,'[1]tb control'!$C$10:$F$266,4,FALSE)</f>
        <v>0</v>
      </c>
      <c r="M68" s="234">
        <f t="shared" si="0"/>
        <v>0</v>
      </c>
      <c r="P68" s="153"/>
      <c r="Q68" s="152"/>
    </row>
    <row r="69" spans="1:17" hidden="1" x14ac:dyDescent="0.3">
      <c r="A69" s="20"/>
      <c r="B69" s="20"/>
      <c r="C69" s="38" t="s">
        <v>140</v>
      </c>
      <c r="D69" s="38"/>
      <c r="E69" s="44">
        <v>732</v>
      </c>
      <c r="F69" s="280">
        <v>5010302001</v>
      </c>
      <c r="G69" s="254"/>
      <c r="H69" s="20">
        <f>VLOOKUP($F69,'tb control'!$C$10:$G$247,5,FALSE)</f>
        <v>0</v>
      </c>
      <c r="L69" s="81">
        <f>VLOOKUP(F69,'[1]tb control'!$C$10:$F$266,4,FALSE)</f>
        <v>0</v>
      </c>
      <c r="M69" s="234">
        <f t="shared" si="0"/>
        <v>0</v>
      </c>
      <c r="P69" s="153"/>
      <c r="Q69" s="152"/>
    </row>
    <row r="70" spans="1:17" hidden="1" x14ac:dyDescent="0.3">
      <c r="A70" s="20"/>
      <c r="B70" s="20"/>
      <c r="C70" s="38" t="s">
        <v>141</v>
      </c>
      <c r="D70" s="38"/>
      <c r="E70" s="44">
        <v>733</v>
      </c>
      <c r="F70" s="280">
        <v>5010303001</v>
      </c>
      <c r="G70" s="254"/>
      <c r="H70" s="20">
        <f>VLOOKUP($F70,'tb control'!$C$10:$G$247,5,FALSE)</f>
        <v>0</v>
      </c>
      <c r="L70" s="81">
        <f>VLOOKUP(F70,'[1]tb control'!$C$10:$F$266,4,FALSE)</f>
        <v>0</v>
      </c>
      <c r="M70" s="234">
        <f t="shared" si="0"/>
        <v>0</v>
      </c>
      <c r="P70" s="153"/>
      <c r="Q70" s="152"/>
    </row>
    <row r="71" spans="1:17" hidden="1" x14ac:dyDescent="0.3">
      <c r="A71" s="20"/>
      <c r="B71" s="20"/>
      <c r="C71" s="39" t="s">
        <v>142</v>
      </c>
      <c r="D71" s="38"/>
      <c r="E71" s="44">
        <v>734</v>
      </c>
      <c r="F71" s="280">
        <v>5010304001</v>
      </c>
      <c r="G71" s="254"/>
      <c r="H71" s="20">
        <f>VLOOKUP($F71,'tb control'!$C$10:$G$247,5,FALSE)</f>
        <v>0</v>
      </c>
      <c r="L71" s="81">
        <f>VLOOKUP(F71,'[1]tb control'!$C$10:$F$266,4,FALSE)</f>
        <v>0</v>
      </c>
      <c r="M71" s="234">
        <f t="shared" si="0"/>
        <v>0</v>
      </c>
      <c r="P71" s="151"/>
      <c r="Q71" s="152"/>
    </row>
    <row r="72" spans="1:17" hidden="1" x14ac:dyDescent="0.3">
      <c r="A72" s="20"/>
      <c r="B72" s="20"/>
      <c r="C72" s="38" t="s">
        <v>143</v>
      </c>
      <c r="D72" s="38"/>
      <c r="E72" s="44">
        <v>749</v>
      </c>
      <c r="F72" s="280">
        <v>5010401001</v>
      </c>
      <c r="G72" s="254"/>
      <c r="H72" s="20">
        <f>VLOOKUP($F72,'tb control'!$C$10:$G$247,5,FALSE)</f>
        <v>0</v>
      </c>
      <c r="L72" s="81">
        <f>VLOOKUP(F72,'[1]tb control'!$C$10:$F$266,4,FALSE)</f>
        <v>0</v>
      </c>
      <c r="M72" s="234">
        <f t="shared" si="0"/>
        <v>0</v>
      </c>
      <c r="P72" s="151"/>
      <c r="Q72" s="152"/>
    </row>
    <row r="73" spans="1:17" hidden="1" x14ac:dyDescent="0.3">
      <c r="A73" s="20"/>
      <c r="B73" s="20"/>
      <c r="C73" s="38" t="s">
        <v>144</v>
      </c>
      <c r="D73" s="38"/>
      <c r="E73" s="44">
        <v>749</v>
      </c>
      <c r="F73" s="280">
        <v>5010402001</v>
      </c>
      <c r="G73" s="254"/>
      <c r="H73" s="20">
        <f>VLOOKUP($F73,'tb control'!$C$10:$G$247,5,FALSE)</f>
        <v>0</v>
      </c>
      <c r="L73" s="81">
        <f>VLOOKUP(F73,'[1]tb control'!$C$10:$F$266,4,FALSE)</f>
        <v>0</v>
      </c>
      <c r="M73" s="234">
        <f t="shared" si="0"/>
        <v>0</v>
      </c>
      <c r="P73" s="151"/>
      <c r="Q73" s="152"/>
    </row>
    <row r="74" spans="1:17" hidden="1" x14ac:dyDescent="0.3">
      <c r="A74" s="20"/>
      <c r="B74" s="20"/>
      <c r="C74" s="39" t="s">
        <v>145</v>
      </c>
      <c r="D74" s="46"/>
      <c r="E74" s="44">
        <v>749</v>
      </c>
      <c r="F74" s="280">
        <v>5010403001</v>
      </c>
      <c r="G74" s="254"/>
      <c r="H74" s="20">
        <f>VLOOKUP($F74,'tb control'!$C$10:$G$247,5,FALSE)</f>
        <v>0</v>
      </c>
      <c r="L74" s="81">
        <f>VLOOKUP(F74,'[1]tb control'!$C$10:$F$266,4,FALSE)</f>
        <v>0</v>
      </c>
      <c r="M74" s="234">
        <f t="shared" si="0"/>
        <v>0</v>
      </c>
      <c r="P74" s="151"/>
      <c r="Q74" s="152"/>
    </row>
    <row r="75" spans="1:17" hidden="1" x14ac:dyDescent="0.3">
      <c r="A75" s="20"/>
      <c r="B75" s="20"/>
      <c r="C75" s="38" t="s">
        <v>379</v>
      </c>
      <c r="D75" s="38"/>
      <c r="E75" s="44">
        <v>749</v>
      </c>
      <c r="F75" s="280">
        <v>5010499010</v>
      </c>
      <c r="G75" s="254"/>
      <c r="H75" s="20">
        <f>VLOOKUP($F75,'tb control'!$C$10:$G$247,5,FALSE)</f>
        <v>0</v>
      </c>
      <c r="L75" s="81">
        <f>VLOOKUP(F75,'[1]tb control'!$C$10:$F$266,4,FALSE)</f>
        <v>0</v>
      </c>
      <c r="M75" s="234">
        <f t="shared" si="0"/>
        <v>0</v>
      </c>
      <c r="P75" s="151"/>
      <c r="Q75" s="152"/>
    </row>
    <row r="76" spans="1:17" hidden="1" x14ac:dyDescent="0.3">
      <c r="A76" s="20"/>
      <c r="B76" s="20"/>
      <c r="C76" s="38" t="s">
        <v>382</v>
      </c>
      <c r="D76" s="38"/>
      <c r="E76" s="44"/>
      <c r="F76" s="280">
        <v>5010499015</v>
      </c>
      <c r="G76" s="254"/>
      <c r="H76" s="20">
        <f>VLOOKUP($F76,'tb control'!$C$10:$G$247,5,FALSE)</f>
        <v>0</v>
      </c>
      <c r="L76" s="81">
        <f>VLOOKUP(F76,'[1]tb control'!$C$10:$F$266,4,FALSE)</f>
        <v>0</v>
      </c>
      <c r="M76" s="234">
        <f t="shared" si="0"/>
        <v>0</v>
      </c>
      <c r="P76" s="151"/>
      <c r="Q76" s="152"/>
    </row>
    <row r="77" spans="1:17" hidden="1" x14ac:dyDescent="0.3">
      <c r="A77" s="20"/>
      <c r="B77" s="20"/>
      <c r="C77" s="38" t="s">
        <v>405</v>
      </c>
      <c r="D77" s="38"/>
      <c r="E77" s="44"/>
      <c r="F77" s="280">
        <v>5010499099</v>
      </c>
      <c r="G77" s="254"/>
      <c r="H77" s="20">
        <f>VLOOKUP($F77,'tb control'!$C$10:$G$247,5,FALSE)</f>
        <v>0</v>
      </c>
      <c r="L77" s="81">
        <f>VLOOKUP(F77,'[1]tb control'!$C$10:$F$266,4,FALSE)</f>
        <v>0</v>
      </c>
      <c r="M77" s="234">
        <f t="shared" si="0"/>
        <v>0</v>
      </c>
      <c r="P77" s="151"/>
      <c r="Q77" s="152"/>
    </row>
    <row r="78" spans="1:17" hidden="1" x14ac:dyDescent="0.3">
      <c r="A78" s="20"/>
      <c r="B78" s="20"/>
      <c r="C78" s="36" t="s">
        <v>292</v>
      </c>
      <c r="D78" s="38"/>
      <c r="E78" s="44"/>
      <c r="F78" s="280"/>
      <c r="G78" s="254"/>
      <c r="H78" s="21">
        <f>SUM(H68:H77)</f>
        <v>0</v>
      </c>
      <c r="L78" s="21">
        <f>SUM(L68:L77)</f>
        <v>0</v>
      </c>
      <c r="M78" s="234">
        <f t="shared" ref="M78:M141" si="2">H78+L78</f>
        <v>0</v>
      </c>
      <c r="P78" s="151"/>
      <c r="Q78" s="152"/>
    </row>
    <row r="79" spans="1:17" hidden="1" x14ac:dyDescent="0.3">
      <c r="A79" s="20"/>
      <c r="B79" s="20"/>
      <c r="C79" s="36"/>
      <c r="D79" s="38"/>
      <c r="E79" s="44"/>
      <c r="F79" s="280"/>
      <c r="G79" s="254"/>
      <c r="H79" s="22"/>
      <c r="L79" s="81"/>
      <c r="M79" s="234">
        <f t="shared" si="2"/>
        <v>0</v>
      </c>
      <c r="P79" s="151">
        <f ca="1">P79</f>
        <v>0</v>
      </c>
      <c r="Q79" s="152"/>
    </row>
    <row r="80" spans="1:17" hidden="1" x14ac:dyDescent="0.3">
      <c r="A80" s="20"/>
      <c r="B80" s="20" t="s">
        <v>293</v>
      </c>
      <c r="C80" s="38"/>
      <c r="D80" s="38"/>
      <c r="E80" s="44"/>
      <c r="F80" s="280"/>
      <c r="G80" s="254"/>
      <c r="H80" s="23">
        <f>SUM(H78,H65,H38)</f>
        <v>0</v>
      </c>
      <c r="L80" s="23">
        <f>SUM(L78,L65,L38)</f>
        <v>0</v>
      </c>
      <c r="M80" s="234">
        <f t="shared" si="2"/>
        <v>0</v>
      </c>
      <c r="P80" s="151"/>
      <c r="Q80" s="152"/>
    </row>
    <row r="81" spans="1:13" hidden="1" x14ac:dyDescent="0.3">
      <c r="A81" s="20"/>
      <c r="B81" s="20"/>
      <c r="C81" s="38"/>
      <c r="D81" s="38"/>
      <c r="E81" s="44"/>
      <c r="F81" s="280"/>
      <c r="G81" s="254"/>
      <c r="H81" s="22"/>
      <c r="L81" s="114"/>
      <c r="M81" s="234">
        <f t="shared" si="2"/>
        <v>0</v>
      </c>
    </row>
    <row r="82" spans="1:13" hidden="1" x14ac:dyDescent="0.3">
      <c r="A82" s="20" t="s">
        <v>203</v>
      </c>
      <c r="B82" s="20"/>
      <c r="C82" s="38"/>
      <c r="D82" s="38"/>
      <c r="E82" s="44"/>
      <c r="F82" s="280"/>
      <c r="G82" s="254"/>
      <c r="L82" s="81"/>
      <c r="M82" s="234">
        <f t="shared" si="2"/>
        <v>0</v>
      </c>
    </row>
    <row r="83" spans="1:13" hidden="1" x14ac:dyDescent="0.3">
      <c r="A83" s="20"/>
      <c r="B83" s="20" t="s">
        <v>294</v>
      </c>
      <c r="C83" s="38"/>
      <c r="D83" s="38"/>
      <c r="E83" s="44"/>
      <c r="F83" s="280"/>
      <c r="G83" s="254"/>
      <c r="L83" s="81"/>
      <c r="M83" s="234">
        <f t="shared" si="2"/>
        <v>0</v>
      </c>
    </row>
    <row r="84" spans="1:13" hidden="1" x14ac:dyDescent="0.3">
      <c r="A84" s="20"/>
      <c r="B84" s="20"/>
      <c r="C84" s="38" t="s">
        <v>44</v>
      </c>
      <c r="D84" s="38"/>
      <c r="E84" s="44">
        <v>751</v>
      </c>
      <c r="F84" s="280">
        <v>5020101000</v>
      </c>
      <c r="G84" s="254"/>
      <c r="H84" s="20">
        <f>VLOOKUP($F84,'tb control'!$C$10:$G$247,5,FALSE)</f>
        <v>0</v>
      </c>
      <c r="L84" s="81">
        <f>VLOOKUP(F84,'[1]tb control'!$C$10:$F$266,4,FALSE)</f>
        <v>0</v>
      </c>
      <c r="M84" s="234">
        <f t="shared" si="2"/>
        <v>0</v>
      </c>
    </row>
    <row r="85" spans="1:13" hidden="1" x14ac:dyDescent="0.3">
      <c r="A85" s="20"/>
      <c r="B85" s="20"/>
      <c r="C85" s="38" t="s">
        <v>295</v>
      </c>
      <c r="D85" s="38"/>
      <c r="E85" s="44"/>
      <c r="F85" s="280"/>
      <c r="G85" s="254"/>
      <c r="H85" s="21">
        <f>H84</f>
        <v>0</v>
      </c>
      <c r="L85" s="21">
        <f>L84</f>
        <v>0</v>
      </c>
      <c r="M85" s="234">
        <f t="shared" si="2"/>
        <v>0</v>
      </c>
    </row>
    <row r="86" spans="1:13" hidden="1" x14ac:dyDescent="0.3">
      <c r="A86" s="20"/>
      <c r="B86" s="20"/>
      <c r="C86" s="38"/>
      <c r="D86" s="38"/>
      <c r="E86" s="44"/>
      <c r="F86" s="280"/>
      <c r="G86" s="254"/>
      <c r="H86" s="22"/>
      <c r="L86" s="81"/>
      <c r="M86" s="234">
        <f t="shared" si="2"/>
        <v>0</v>
      </c>
    </row>
    <row r="87" spans="1:13" hidden="1" x14ac:dyDescent="0.3">
      <c r="A87" s="20"/>
      <c r="B87" s="20" t="s">
        <v>296</v>
      </c>
      <c r="C87" s="38"/>
      <c r="D87" s="38"/>
      <c r="E87" s="44"/>
      <c r="F87" s="280"/>
      <c r="G87" s="254"/>
      <c r="L87" s="81"/>
      <c r="M87" s="234">
        <f t="shared" si="2"/>
        <v>0</v>
      </c>
    </row>
    <row r="88" spans="1:13" hidden="1" x14ac:dyDescent="0.3">
      <c r="A88" s="20"/>
      <c r="B88" s="20"/>
      <c r="C88" s="38" t="s">
        <v>45</v>
      </c>
      <c r="D88" s="38"/>
      <c r="E88" s="44">
        <v>753</v>
      </c>
      <c r="F88" s="280">
        <v>5020201002</v>
      </c>
      <c r="G88" s="254"/>
      <c r="H88" s="20">
        <f>VLOOKUP($F88,'tb control'!$C$10:$G$247,5,FALSE)</f>
        <v>0</v>
      </c>
      <c r="L88" s="81">
        <f>VLOOKUP(F88,'[1]tb control'!$C$10:$F$266,4,FALSE)</f>
        <v>0</v>
      </c>
      <c r="M88" s="234">
        <f t="shared" si="2"/>
        <v>0</v>
      </c>
    </row>
    <row r="89" spans="1:13" hidden="1" x14ac:dyDescent="0.3">
      <c r="A89" s="20"/>
      <c r="B89" s="20"/>
      <c r="C89" s="38" t="s">
        <v>46</v>
      </c>
      <c r="D89" s="38"/>
      <c r="E89" s="44">
        <v>754</v>
      </c>
      <c r="F89" s="280">
        <v>5020202000</v>
      </c>
      <c r="G89" s="254"/>
      <c r="H89" s="20">
        <f>VLOOKUP($F89,'tb control'!$C$10:$G$247,5,FALSE)</f>
        <v>0</v>
      </c>
      <c r="L89" s="81">
        <f>VLOOKUP(F89,'[1]tb control'!$C$10:$F$266,4,FALSE)</f>
        <v>0</v>
      </c>
      <c r="M89" s="234">
        <f t="shared" si="2"/>
        <v>0</v>
      </c>
    </row>
    <row r="90" spans="1:13" hidden="1" x14ac:dyDescent="0.3">
      <c r="A90" s="20"/>
      <c r="B90" s="20"/>
      <c r="C90" s="38" t="s">
        <v>297</v>
      </c>
      <c r="D90" s="38"/>
      <c r="E90" s="44"/>
      <c r="F90" s="280"/>
      <c r="G90" s="254"/>
      <c r="H90" s="21">
        <f>SUM(H88:H89)</f>
        <v>0</v>
      </c>
      <c r="L90" s="21">
        <f>SUM(L88:L89)</f>
        <v>0</v>
      </c>
      <c r="M90" s="234">
        <f t="shared" si="2"/>
        <v>0</v>
      </c>
    </row>
    <row r="91" spans="1:13" hidden="1" x14ac:dyDescent="0.3">
      <c r="A91" s="20"/>
      <c r="B91" s="20"/>
      <c r="C91" s="38"/>
      <c r="D91" s="38"/>
      <c r="E91" s="44"/>
      <c r="F91" s="280"/>
      <c r="G91" s="254"/>
      <c r="L91" s="81"/>
      <c r="M91" s="234">
        <f t="shared" si="2"/>
        <v>0</v>
      </c>
    </row>
    <row r="92" spans="1:13" hidden="1" x14ac:dyDescent="0.3">
      <c r="A92" s="20"/>
      <c r="B92" s="20" t="s">
        <v>298</v>
      </c>
      <c r="C92" s="38"/>
      <c r="D92" s="38"/>
      <c r="E92" s="44"/>
      <c r="F92" s="280"/>
      <c r="G92" s="254"/>
      <c r="L92" s="81"/>
      <c r="M92" s="234">
        <f t="shared" si="2"/>
        <v>0</v>
      </c>
    </row>
    <row r="93" spans="1:13" hidden="1" x14ac:dyDescent="0.3">
      <c r="A93" s="20"/>
      <c r="B93" s="20"/>
      <c r="C93" s="38" t="s">
        <v>413</v>
      </c>
      <c r="D93" s="38"/>
      <c r="E93" s="44"/>
      <c r="F93" s="280">
        <v>5020301001</v>
      </c>
      <c r="G93" s="254"/>
      <c r="H93" s="20">
        <f>VLOOKUP(F93,'tb control'!C10:D248,2,FALSE)</f>
        <v>0</v>
      </c>
      <c r="L93" s="81">
        <f>VLOOKUP(F93,'[1]tb control'!$C$10:$F$266,4,FALSE)</f>
        <v>0</v>
      </c>
      <c r="M93" s="234">
        <f t="shared" si="2"/>
        <v>0</v>
      </c>
    </row>
    <row r="94" spans="1:13" hidden="1" x14ac:dyDescent="0.3">
      <c r="A94" s="20"/>
      <c r="B94" s="20"/>
      <c r="C94" s="38" t="s">
        <v>47</v>
      </c>
      <c r="D94" s="38"/>
      <c r="E94" s="44">
        <v>755</v>
      </c>
      <c r="F94" s="280">
        <v>5020301002</v>
      </c>
      <c r="G94" s="254"/>
      <c r="H94" s="20">
        <f>VLOOKUP($F94,'tb control'!$C$10:$G$247,5,FALSE)</f>
        <v>0</v>
      </c>
      <c r="L94" s="81">
        <f>VLOOKUP(F94,'[1]tb control'!$C$10:$F$266,4,FALSE)</f>
        <v>0</v>
      </c>
      <c r="M94" s="234">
        <f t="shared" si="2"/>
        <v>0</v>
      </c>
    </row>
    <row r="95" spans="1:13" hidden="1" x14ac:dyDescent="0.3">
      <c r="A95" s="20"/>
      <c r="B95" s="20"/>
      <c r="C95" s="38" t="s">
        <v>48</v>
      </c>
      <c r="D95" s="38"/>
      <c r="E95" s="44">
        <v>756</v>
      </c>
      <c r="F95" s="280">
        <v>5020302000</v>
      </c>
      <c r="G95" s="254"/>
      <c r="H95" s="20">
        <f>VLOOKUP($F95,'tb control'!$C$10:$G$247,5,FALSE)</f>
        <v>0</v>
      </c>
      <c r="L95" s="81">
        <f>VLOOKUP(F95,'[1]tb control'!$C$10:$F$266,4,FALSE)</f>
        <v>0</v>
      </c>
      <c r="M95" s="234">
        <f t="shared" si="2"/>
        <v>0</v>
      </c>
    </row>
    <row r="96" spans="1:13" hidden="1" x14ac:dyDescent="0.3">
      <c r="A96" s="20"/>
      <c r="B96" s="20"/>
      <c r="C96" s="38" t="s">
        <v>49</v>
      </c>
      <c r="D96" s="38"/>
      <c r="E96" s="44">
        <v>758</v>
      </c>
      <c r="F96" s="280">
        <v>5020305000</v>
      </c>
      <c r="G96" s="254"/>
      <c r="H96" s="20">
        <f>VLOOKUP($F96,'tb control'!$C$10:$G$247,5,FALSE)</f>
        <v>0</v>
      </c>
      <c r="L96" s="81">
        <f>VLOOKUP(F96,'[1]tb control'!$C$10:$F$266,4,FALSE)</f>
        <v>0</v>
      </c>
      <c r="M96" s="234">
        <f t="shared" si="2"/>
        <v>0</v>
      </c>
    </row>
    <row r="97" spans="1:13" hidden="1" x14ac:dyDescent="0.3">
      <c r="A97" s="20"/>
      <c r="B97" s="20"/>
      <c r="C97" s="38" t="s">
        <v>146</v>
      </c>
      <c r="D97" s="38"/>
      <c r="E97" s="44"/>
      <c r="F97" s="280">
        <v>5020306000</v>
      </c>
      <c r="G97" s="254"/>
      <c r="H97" s="20">
        <f>VLOOKUP($F97,'tb control'!$C$10:$G$247,5,FALSE)</f>
        <v>0</v>
      </c>
      <c r="L97" s="81">
        <f>VLOOKUP(F97,'[1]tb control'!$C$10:$F$266,4,FALSE)</f>
        <v>0</v>
      </c>
      <c r="M97" s="234">
        <f t="shared" si="2"/>
        <v>0</v>
      </c>
    </row>
    <row r="98" spans="1:13" hidden="1" x14ac:dyDescent="0.3">
      <c r="A98" s="20"/>
      <c r="B98" s="20"/>
      <c r="C98" s="38" t="s">
        <v>50</v>
      </c>
      <c r="D98" s="38"/>
      <c r="E98" s="44">
        <v>759</v>
      </c>
      <c r="F98" s="280">
        <v>5020307000</v>
      </c>
      <c r="G98" s="254"/>
      <c r="H98" s="20">
        <f>VLOOKUP($F98,'tb control'!$C$10:$G$247,5,FALSE)</f>
        <v>0</v>
      </c>
      <c r="L98" s="81">
        <f>VLOOKUP(F98,'[1]tb control'!$C$10:$F$266,4,FALSE)</f>
        <v>0</v>
      </c>
      <c r="M98" s="234">
        <f t="shared" si="2"/>
        <v>0</v>
      </c>
    </row>
    <row r="99" spans="1:13" hidden="1" x14ac:dyDescent="0.3">
      <c r="A99" s="20"/>
      <c r="B99" s="20"/>
      <c r="C99" s="38" t="s">
        <v>51</v>
      </c>
      <c r="D99" s="38"/>
      <c r="E99" s="44">
        <v>760</v>
      </c>
      <c r="F99" s="280">
        <v>5020308000</v>
      </c>
      <c r="G99" s="254"/>
      <c r="H99" s="20">
        <f>VLOOKUP($F99,'tb control'!$C$10:$G$247,5,FALSE)</f>
        <v>0</v>
      </c>
      <c r="L99" s="81">
        <f>VLOOKUP(F99,'[1]tb control'!$C$10:$F$266,4,FALSE)</f>
        <v>0</v>
      </c>
      <c r="M99" s="234">
        <f t="shared" si="2"/>
        <v>0</v>
      </c>
    </row>
    <row r="100" spans="1:13" hidden="1" x14ac:dyDescent="0.3">
      <c r="A100" s="20"/>
      <c r="B100" s="20"/>
      <c r="C100" s="39" t="s">
        <v>147</v>
      </c>
      <c r="D100" s="38"/>
      <c r="E100" s="44">
        <v>761</v>
      </c>
      <c r="F100" s="280">
        <v>5020309000</v>
      </c>
      <c r="G100" s="254"/>
      <c r="H100" s="20">
        <f>VLOOKUP($F100,'tb control'!$C$10:$G$247,5,FALSE)</f>
        <v>0</v>
      </c>
      <c r="L100" s="81">
        <f>VLOOKUP(F100,'[1]tb control'!$C$10:$F$266,4,FALSE)</f>
        <v>0</v>
      </c>
      <c r="M100" s="234">
        <f t="shared" si="2"/>
        <v>0</v>
      </c>
    </row>
    <row r="101" spans="1:13" hidden="1" x14ac:dyDescent="0.3">
      <c r="A101" s="20"/>
      <c r="B101" s="20"/>
      <c r="C101" s="39" t="s">
        <v>380</v>
      </c>
      <c r="D101" s="38"/>
      <c r="E101" s="44"/>
      <c r="F101" s="280">
        <v>5020321001</v>
      </c>
      <c r="G101" s="254"/>
      <c r="H101" s="20">
        <f>VLOOKUP($F101,'tb control'!$C$10:$G$247,5,FALSE)</f>
        <v>0</v>
      </c>
      <c r="L101" s="81">
        <f>VLOOKUP(F101,'[1]tb control'!$C$10:$F$266,4,FALSE)</f>
        <v>0</v>
      </c>
      <c r="M101" s="234">
        <f t="shared" si="2"/>
        <v>0</v>
      </c>
    </row>
    <row r="102" spans="1:13" hidden="1" x14ac:dyDescent="0.3">
      <c r="A102" s="20"/>
      <c r="B102" s="20"/>
      <c r="C102" s="39" t="s">
        <v>373</v>
      </c>
      <c r="D102" s="38"/>
      <c r="E102" s="44"/>
      <c r="F102" s="280">
        <v>5020321002</v>
      </c>
      <c r="G102" s="254"/>
      <c r="H102" s="20">
        <f>VLOOKUP($F102,'tb control'!$C$10:$G$247,5,FALSE)</f>
        <v>0</v>
      </c>
      <c r="L102" s="81">
        <f>VLOOKUP(F102,'[1]tb control'!$C$10:$F$266,4,FALSE)</f>
        <v>0</v>
      </c>
      <c r="M102" s="234">
        <f t="shared" si="2"/>
        <v>0</v>
      </c>
    </row>
    <row r="103" spans="1:13" hidden="1" x14ac:dyDescent="0.3">
      <c r="A103" s="20"/>
      <c r="B103" s="20"/>
      <c r="C103" s="39" t="s">
        <v>372</v>
      </c>
      <c r="D103" s="38"/>
      <c r="E103" s="44"/>
      <c r="F103" s="280">
        <v>5020321003</v>
      </c>
      <c r="G103" s="254"/>
      <c r="H103" s="20">
        <f>VLOOKUP($F103,'tb control'!$C$10:$G$247,5,FALSE)</f>
        <v>0</v>
      </c>
      <c r="L103" s="81">
        <f>VLOOKUP(F103,'[1]tb control'!$C$10:$F$266,4,FALSE)</f>
        <v>0</v>
      </c>
      <c r="M103" s="234">
        <f t="shared" si="2"/>
        <v>0</v>
      </c>
    </row>
    <row r="104" spans="1:13" hidden="1" x14ac:dyDescent="0.3">
      <c r="A104" s="20"/>
      <c r="B104" s="20"/>
      <c r="C104" s="39" t="s">
        <v>374</v>
      </c>
      <c r="D104" s="38"/>
      <c r="E104" s="44"/>
      <c r="F104" s="280">
        <v>5020321007</v>
      </c>
      <c r="G104" s="254"/>
      <c r="H104" s="20">
        <f>IFERROR(VLOOKUP($F104,'tb control'!$C$10:$G$247,5,FALSE),0)</f>
        <v>0</v>
      </c>
      <c r="L104" s="81">
        <f>VLOOKUP(F104,'[1]tb control'!$C$10:$F$266,4,FALSE)</f>
        <v>0</v>
      </c>
      <c r="M104" s="234">
        <f t="shared" si="2"/>
        <v>0</v>
      </c>
    </row>
    <row r="105" spans="1:13" hidden="1" x14ac:dyDescent="0.3">
      <c r="A105" s="20"/>
      <c r="B105" s="20"/>
      <c r="C105" s="39" t="s">
        <v>376</v>
      </c>
      <c r="D105" s="38"/>
      <c r="E105" s="44"/>
      <c r="F105" s="280">
        <v>5020321010</v>
      </c>
      <c r="G105" s="254"/>
      <c r="H105" s="20">
        <f>VLOOKUP($F105,'tb control'!$C$10:$G$247,5,FALSE)</f>
        <v>0</v>
      </c>
      <c r="L105" s="81">
        <f>VLOOKUP(F105,'[1]tb control'!$C$10:$F$266,4,FALSE)</f>
        <v>0</v>
      </c>
      <c r="M105" s="234">
        <f t="shared" si="2"/>
        <v>0</v>
      </c>
    </row>
    <row r="106" spans="1:13" hidden="1" x14ac:dyDescent="0.3">
      <c r="A106" s="20"/>
      <c r="B106" s="20"/>
      <c r="C106" s="39" t="s">
        <v>369</v>
      </c>
      <c r="D106" s="38"/>
      <c r="E106" s="44"/>
      <c r="F106" s="280">
        <v>5020321099</v>
      </c>
      <c r="G106" s="254"/>
      <c r="H106" s="20">
        <f>VLOOKUP($F106,'tb control'!$C$10:$G$247,5,FALSE)</f>
        <v>0</v>
      </c>
      <c r="L106" s="81">
        <f>VLOOKUP(F106,'[1]tb control'!$C$10:$F$266,4,FALSE)</f>
        <v>0</v>
      </c>
      <c r="M106" s="234">
        <f t="shared" si="2"/>
        <v>0</v>
      </c>
    </row>
    <row r="107" spans="1:13" hidden="1" x14ac:dyDescent="0.3">
      <c r="A107" s="20"/>
      <c r="B107" s="20"/>
      <c r="C107" s="39" t="s">
        <v>375</v>
      </c>
      <c r="D107" s="38"/>
      <c r="E107" s="44"/>
      <c r="F107" s="280">
        <v>5020322001</v>
      </c>
      <c r="G107" s="254"/>
      <c r="H107" s="20">
        <f>VLOOKUP($F107,'tb control'!$C$10:$G$247,5,FALSE)</f>
        <v>0</v>
      </c>
      <c r="L107" s="81">
        <f>VLOOKUP(F107,'[1]tb control'!$C$10:$F$266,4,FALSE)</f>
        <v>0</v>
      </c>
      <c r="M107" s="234">
        <f t="shared" si="2"/>
        <v>0</v>
      </c>
    </row>
    <row r="108" spans="1:13" hidden="1" x14ac:dyDescent="0.3">
      <c r="A108" s="20"/>
      <c r="B108" s="20"/>
      <c r="C108" s="39" t="s">
        <v>52</v>
      </c>
      <c r="D108" s="38"/>
      <c r="E108" s="44">
        <v>765</v>
      </c>
      <c r="F108" s="280">
        <v>5020399000</v>
      </c>
      <c r="G108" s="254"/>
      <c r="H108" s="20">
        <f>VLOOKUP($F108,'tb control'!$C$10:$G$247,5,FALSE)</f>
        <v>0</v>
      </c>
      <c r="L108" s="81">
        <f>VLOOKUP(F108,'[1]tb control'!$C$10:$F$266,4,FALSE)</f>
        <v>0</v>
      </c>
      <c r="M108" s="234">
        <f t="shared" si="2"/>
        <v>0</v>
      </c>
    </row>
    <row r="109" spans="1:13" hidden="1" x14ac:dyDescent="0.3">
      <c r="A109" s="20"/>
      <c r="B109" s="20"/>
      <c r="C109" s="39" t="s">
        <v>299</v>
      </c>
      <c r="D109" s="38"/>
      <c r="E109" s="44"/>
      <c r="F109" s="280"/>
      <c r="G109" s="254"/>
      <c r="H109" s="21">
        <f>SUM(H93:H108)</f>
        <v>0</v>
      </c>
      <c r="L109" s="21">
        <f>SUM(L93:L108)</f>
        <v>0</v>
      </c>
      <c r="M109" s="234">
        <f t="shared" si="2"/>
        <v>0</v>
      </c>
    </row>
    <row r="110" spans="1:13" hidden="1" x14ac:dyDescent="0.3">
      <c r="A110" s="20"/>
      <c r="B110" s="20"/>
      <c r="C110" s="39"/>
      <c r="D110" s="38"/>
      <c r="E110" s="44"/>
      <c r="F110" s="280"/>
      <c r="G110" s="254"/>
      <c r="H110" s="22"/>
      <c r="L110" s="81"/>
      <c r="M110" s="234">
        <f t="shared" si="2"/>
        <v>0</v>
      </c>
    </row>
    <row r="111" spans="1:13" hidden="1" x14ac:dyDescent="0.3">
      <c r="A111" s="20"/>
      <c r="B111" s="20" t="s">
        <v>300</v>
      </c>
      <c r="C111" s="39"/>
      <c r="D111" s="38"/>
      <c r="E111" s="44"/>
      <c r="F111" s="280"/>
      <c r="G111" s="254"/>
      <c r="L111" s="81"/>
      <c r="M111" s="234">
        <f t="shared" si="2"/>
        <v>0</v>
      </c>
    </row>
    <row r="112" spans="1:13" hidden="1" x14ac:dyDescent="0.3">
      <c r="A112" s="20"/>
      <c r="B112" s="20"/>
      <c r="C112" s="39" t="s">
        <v>53</v>
      </c>
      <c r="D112" s="38"/>
      <c r="E112" s="44">
        <v>766</v>
      </c>
      <c r="F112" s="280">
        <v>5020401000</v>
      </c>
      <c r="G112" s="254"/>
      <c r="H112" s="20">
        <f>VLOOKUP($F112,'tb control'!$C$10:$G$247,5,FALSE)</f>
        <v>0</v>
      </c>
      <c r="L112" s="81">
        <f>VLOOKUP(F112,'[1]tb control'!$C$10:$F$266,4,FALSE)</f>
        <v>0</v>
      </c>
      <c r="M112" s="234">
        <f t="shared" si="2"/>
        <v>0</v>
      </c>
    </row>
    <row r="113" spans="1:13" hidden="1" x14ac:dyDescent="0.3">
      <c r="A113" s="20"/>
      <c r="B113" s="20"/>
      <c r="C113" s="38" t="s">
        <v>54</v>
      </c>
      <c r="D113" s="38"/>
      <c r="E113" s="44">
        <v>767</v>
      </c>
      <c r="F113" s="280">
        <v>5020402000</v>
      </c>
      <c r="G113" s="254"/>
      <c r="H113" s="20">
        <f>VLOOKUP($F113,'tb control'!$C$10:$G$247,5,FALSE)</f>
        <v>0</v>
      </c>
      <c r="L113" s="81">
        <f>VLOOKUP(F113,'[1]tb control'!$C$10:$F$266,4,FALSE)</f>
        <v>0</v>
      </c>
      <c r="M113" s="234">
        <f t="shared" si="2"/>
        <v>0</v>
      </c>
    </row>
    <row r="114" spans="1:13" hidden="1" x14ac:dyDescent="0.3">
      <c r="A114" s="20"/>
      <c r="B114" s="20"/>
      <c r="C114" s="38" t="s">
        <v>301</v>
      </c>
      <c r="D114" s="38"/>
      <c r="E114" s="44"/>
      <c r="F114" s="280"/>
      <c r="G114" s="254"/>
      <c r="H114" s="21">
        <f>SUM(H112:H113)</f>
        <v>0</v>
      </c>
      <c r="L114" s="21">
        <f>SUM(L112:L113)</f>
        <v>0</v>
      </c>
      <c r="M114" s="234">
        <f t="shared" si="2"/>
        <v>0</v>
      </c>
    </row>
    <row r="115" spans="1:13" hidden="1" x14ac:dyDescent="0.3">
      <c r="A115" s="20"/>
      <c r="B115" s="20"/>
      <c r="C115" s="38"/>
      <c r="D115" s="38"/>
      <c r="E115" s="44"/>
      <c r="F115" s="280"/>
      <c r="G115" s="254"/>
      <c r="L115" s="81"/>
      <c r="M115" s="234">
        <f t="shared" si="2"/>
        <v>0</v>
      </c>
    </row>
    <row r="116" spans="1:13" hidden="1" x14ac:dyDescent="0.3">
      <c r="A116" s="20"/>
      <c r="B116" s="20" t="s">
        <v>302</v>
      </c>
      <c r="C116" s="38"/>
      <c r="D116" s="38"/>
      <c r="E116" s="44"/>
      <c r="F116" s="280"/>
      <c r="G116" s="254"/>
      <c r="L116" s="81"/>
      <c r="M116" s="234">
        <f t="shared" si="2"/>
        <v>0</v>
      </c>
    </row>
    <row r="117" spans="1:13" hidden="1" x14ac:dyDescent="0.3">
      <c r="A117" s="20"/>
      <c r="B117" s="20"/>
      <c r="C117" s="38" t="s">
        <v>55</v>
      </c>
      <c r="D117" s="38"/>
      <c r="E117" s="44">
        <v>771</v>
      </c>
      <c r="F117" s="280">
        <v>5020501000</v>
      </c>
      <c r="G117" s="254"/>
      <c r="H117" s="20">
        <f>VLOOKUP($F117,'tb control'!$C$10:$G$247,5,FALSE)</f>
        <v>0</v>
      </c>
      <c r="L117" s="81">
        <f>VLOOKUP(F117,'[1]tb control'!$C$10:$F$266,4,FALSE)</f>
        <v>0</v>
      </c>
      <c r="M117" s="234">
        <f t="shared" si="2"/>
        <v>0</v>
      </c>
    </row>
    <row r="118" spans="1:13" hidden="1" x14ac:dyDescent="0.3">
      <c r="A118" s="20"/>
      <c r="B118" s="20"/>
      <c r="C118" s="38" t="s">
        <v>56</v>
      </c>
      <c r="D118" s="38"/>
      <c r="E118" s="44">
        <v>772</v>
      </c>
      <c r="F118" s="280">
        <v>5020502002</v>
      </c>
      <c r="G118" s="254"/>
      <c r="H118" s="20">
        <f>VLOOKUP($F118,'tb control'!$C$10:$G$247,5,FALSE)</f>
        <v>0</v>
      </c>
      <c r="L118" s="81">
        <f>VLOOKUP(F118,'[1]tb control'!$C$10:$F$266,4,FALSE)</f>
        <v>0</v>
      </c>
      <c r="M118" s="234">
        <f t="shared" si="2"/>
        <v>0</v>
      </c>
    </row>
    <row r="119" spans="1:13" hidden="1" x14ac:dyDescent="0.3">
      <c r="A119" s="20"/>
      <c r="B119" s="20"/>
      <c r="C119" s="38" t="s">
        <v>57</v>
      </c>
      <c r="D119" s="38"/>
      <c r="E119" s="44">
        <v>773</v>
      </c>
      <c r="F119" s="280">
        <v>5020502001</v>
      </c>
      <c r="G119" s="254"/>
      <c r="H119" s="20">
        <f>VLOOKUP($F119,'tb control'!$C$10:$G$247,5,FALSE)</f>
        <v>0</v>
      </c>
      <c r="L119" s="81">
        <f>VLOOKUP(F119,'[1]tb control'!$C$10:$F$266,4,FALSE)</f>
        <v>0</v>
      </c>
      <c r="M119" s="234">
        <f t="shared" si="2"/>
        <v>0</v>
      </c>
    </row>
    <row r="120" spans="1:13" hidden="1" x14ac:dyDescent="0.3">
      <c r="A120" s="20"/>
      <c r="B120" s="20"/>
      <c r="C120" s="38" t="s">
        <v>148</v>
      </c>
      <c r="D120" s="38"/>
      <c r="E120" s="44">
        <v>774</v>
      </c>
      <c r="F120" s="280">
        <v>5020503000</v>
      </c>
      <c r="G120" s="254"/>
      <c r="H120" s="20">
        <f>VLOOKUP($F120,'tb control'!$C$10:$G$247,5,FALSE)</f>
        <v>0</v>
      </c>
      <c r="L120" s="81">
        <f>VLOOKUP(F120,'[1]tb control'!$C$10:$F$266,4,FALSE)</f>
        <v>0</v>
      </c>
      <c r="M120" s="234">
        <f t="shared" si="2"/>
        <v>0</v>
      </c>
    </row>
    <row r="121" spans="1:13" hidden="1" x14ac:dyDescent="0.3">
      <c r="A121" s="20"/>
      <c r="B121" s="20"/>
      <c r="C121" s="38" t="s">
        <v>58</v>
      </c>
      <c r="D121" s="38"/>
      <c r="E121" s="44">
        <v>775</v>
      </c>
      <c r="F121" s="280">
        <v>5020504000</v>
      </c>
      <c r="G121" s="254"/>
      <c r="H121" s="20">
        <f>VLOOKUP($F121,'tb control'!$C$10:$G$247,5,FALSE)</f>
        <v>0</v>
      </c>
      <c r="L121" s="81">
        <f>VLOOKUP(F121,'[1]tb control'!$C$10:$F$266,4,FALSE)</f>
        <v>0</v>
      </c>
      <c r="M121" s="234">
        <f t="shared" si="2"/>
        <v>0</v>
      </c>
    </row>
    <row r="122" spans="1:13" hidden="1" x14ac:dyDescent="0.3">
      <c r="A122" s="20"/>
      <c r="B122" s="20"/>
      <c r="C122" s="38" t="s">
        <v>303</v>
      </c>
      <c r="D122" s="38"/>
      <c r="E122" s="44"/>
      <c r="F122" s="280"/>
      <c r="G122" s="254"/>
      <c r="H122" s="21">
        <f>SUM(H117:H121)</f>
        <v>0</v>
      </c>
      <c r="L122" s="21">
        <f>SUM(L117:L121)</f>
        <v>0</v>
      </c>
      <c r="M122" s="234">
        <f t="shared" si="2"/>
        <v>0</v>
      </c>
    </row>
    <row r="123" spans="1:13" hidden="1" x14ac:dyDescent="0.3">
      <c r="A123" s="20"/>
      <c r="B123" s="20"/>
      <c r="C123" s="38"/>
      <c r="D123" s="38"/>
      <c r="E123" s="44"/>
      <c r="F123" s="280"/>
      <c r="G123" s="254"/>
      <c r="L123" s="81"/>
      <c r="M123" s="234">
        <f t="shared" si="2"/>
        <v>0</v>
      </c>
    </row>
    <row r="124" spans="1:13" hidden="1" x14ac:dyDescent="0.3">
      <c r="A124" s="20"/>
      <c r="B124" s="20" t="s">
        <v>304</v>
      </c>
      <c r="C124" s="38"/>
      <c r="D124" s="38"/>
      <c r="E124" s="44"/>
      <c r="F124" s="280"/>
      <c r="G124" s="254"/>
      <c r="L124" s="81"/>
      <c r="M124" s="234">
        <f t="shared" si="2"/>
        <v>0</v>
      </c>
    </row>
    <row r="125" spans="1:13" hidden="1" x14ac:dyDescent="0.3">
      <c r="A125" s="20"/>
      <c r="B125" s="20"/>
      <c r="C125" s="38" t="s">
        <v>149</v>
      </c>
      <c r="D125" s="38"/>
      <c r="E125" s="44">
        <v>779</v>
      </c>
      <c r="F125" s="280">
        <v>5020601001</v>
      </c>
      <c r="G125" s="254"/>
      <c r="H125" s="20">
        <f>VLOOKUP($F125,'tb control'!$C$10:$G$247,5,FALSE)</f>
        <v>0</v>
      </c>
      <c r="L125" s="81">
        <f>VLOOKUP(F125,'[1]tb control'!$C$10:$F$266,4,FALSE)</f>
        <v>0</v>
      </c>
      <c r="M125" s="234">
        <f t="shared" si="2"/>
        <v>0</v>
      </c>
    </row>
    <row r="126" spans="1:13" hidden="1" x14ac:dyDescent="0.3">
      <c r="A126" s="20"/>
      <c r="B126" s="20"/>
      <c r="C126" s="38" t="s">
        <v>213</v>
      </c>
      <c r="D126" s="38"/>
      <c r="E126" s="44">
        <v>779</v>
      </c>
      <c r="F126" s="280">
        <v>5020602000</v>
      </c>
      <c r="G126" s="254"/>
      <c r="H126" s="20">
        <f>VLOOKUP($F126,'tb control'!$C$10:$G$247,5,FALSE)</f>
        <v>0</v>
      </c>
      <c r="L126" s="81">
        <f>VLOOKUP(F126,'[1]tb control'!$C$10:$F$266,4,FALSE)</f>
        <v>0</v>
      </c>
      <c r="M126" s="234">
        <f t="shared" si="2"/>
        <v>0</v>
      </c>
    </row>
    <row r="127" spans="1:13" hidden="1" x14ac:dyDescent="0.3">
      <c r="A127" s="20"/>
      <c r="B127" s="20"/>
      <c r="C127" s="38" t="s">
        <v>305</v>
      </c>
      <c r="D127" s="38"/>
      <c r="E127" s="44"/>
      <c r="F127" s="280"/>
      <c r="G127" s="254"/>
      <c r="H127" s="21">
        <f>SUM(H125:H126)</f>
        <v>0</v>
      </c>
      <c r="L127" s="21">
        <f>SUM(L125:L126)</f>
        <v>0</v>
      </c>
      <c r="M127" s="234">
        <f t="shared" si="2"/>
        <v>0</v>
      </c>
    </row>
    <row r="128" spans="1:13" hidden="1" x14ac:dyDescent="0.3">
      <c r="A128" s="20"/>
      <c r="B128" s="20"/>
      <c r="C128" s="38"/>
      <c r="D128" s="38"/>
      <c r="E128" s="44"/>
      <c r="F128" s="280"/>
      <c r="G128" s="254"/>
      <c r="L128" s="81"/>
      <c r="M128" s="234">
        <f t="shared" si="2"/>
        <v>0</v>
      </c>
    </row>
    <row r="129" spans="1:16" hidden="1" x14ac:dyDescent="0.3">
      <c r="A129" s="20"/>
      <c r="B129" s="20" t="s">
        <v>312</v>
      </c>
      <c r="C129" s="38"/>
      <c r="D129" s="38"/>
      <c r="E129" s="44"/>
      <c r="F129" s="280"/>
      <c r="G129" s="254"/>
      <c r="L129" s="81"/>
      <c r="M129" s="234">
        <f t="shared" si="2"/>
        <v>0</v>
      </c>
    </row>
    <row r="130" spans="1:16" hidden="1" x14ac:dyDescent="0.3">
      <c r="A130" s="20"/>
      <c r="B130" s="20"/>
      <c r="C130" s="38" t="s">
        <v>171</v>
      </c>
      <c r="D130" s="38"/>
      <c r="E130" s="44">
        <v>883</v>
      </c>
      <c r="F130" s="280">
        <v>5021003000</v>
      </c>
      <c r="G130" s="254"/>
      <c r="H130" s="20">
        <f>VLOOKUP($F130,'tb control'!$C$10:$G$247,5,FALSE)</f>
        <v>0</v>
      </c>
      <c r="L130" s="81">
        <f>VLOOKUP(F130,'[1]tb control'!$C$10:$F$266,4,FALSE)</f>
        <v>0</v>
      </c>
      <c r="M130" s="234">
        <f t="shared" si="2"/>
        <v>0</v>
      </c>
    </row>
    <row r="131" spans="1:16" hidden="1" x14ac:dyDescent="0.3">
      <c r="A131" s="20"/>
      <c r="B131" s="20"/>
      <c r="C131" s="38" t="s">
        <v>313</v>
      </c>
      <c r="D131" s="38"/>
      <c r="E131" s="44"/>
      <c r="F131" s="280"/>
      <c r="G131" s="254"/>
      <c r="H131" s="21">
        <f>H130</f>
        <v>0</v>
      </c>
      <c r="L131" s="21">
        <f>L130</f>
        <v>0</v>
      </c>
      <c r="M131" s="234">
        <f t="shared" si="2"/>
        <v>0</v>
      </c>
    </row>
    <row r="132" spans="1:16" hidden="1" x14ac:dyDescent="0.3">
      <c r="A132" s="20"/>
      <c r="B132" s="20"/>
      <c r="C132" s="38"/>
      <c r="D132" s="38"/>
      <c r="E132" s="44"/>
      <c r="F132" s="280"/>
      <c r="G132" s="254"/>
      <c r="L132" s="81"/>
      <c r="M132" s="234">
        <f t="shared" si="2"/>
        <v>0</v>
      </c>
    </row>
    <row r="133" spans="1:16" hidden="1" x14ac:dyDescent="0.3">
      <c r="A133" s="20"/>
      <c r="B133" s="20" t="s">
        <v>306</v>
      </c>
      <c r="C133" s="38"/>
      <c r="D133" s="38"/>
      <c r="E133" s="44"/>
      <c r="F133" s="280"/>
      <c r="G133" s="254"/>
      <c r="L133" s="81"/>
      <c r="M133" s="234">
        <f t="shared" si="2"/>
        <v>0</v>
      </c>
    </row>
    <row r="134" spans="1:16" hidden="1" x14ac:dyDescent="0.3">
      <c r="A134" s="20"/>
      <c r="B134" s="20"/>
      <c r="C134" s="38" t="s">
        <v>156</v>
      </c>
      <c r="D134" s="38"/>
      <c r="E134" s="44"/>
      <c r="F134" s="280">
        <v>5021101000</v>
      </c>
      <c r="G134" s="254"/>
      <c r="H134" s="20">
        <f>VLOOKUP($F134,'tb control'!$C$10:$G$247,5,FALSE)</f>
        <v>0</v>
      </c>
      <c r="L134" s="81">
        <f>VLOOKUP(F134,'[1]tb control'!$C$10:$F$266,4,FALSE)</f>
        <v>0</v>
      </c>
      <c r="M134" s="234">
        <f t="shared" si="2"/>
        <v>0</v>
      </c>
    </row>
    <row r="135" spans="1:16" hidden="1" x14ac:dyDescent="0.3">
      <c r="A135" s="20"/>
      <c r="B135" s="20"/>
      <c r="C135" s="38" t="s">
        <v>64</v>
      </c>
      <c r="D135" s="38"/>
      <c r="E135" s="44">
        <v>792</v>
      </c>
      <c r="F135" s="280">
        <v>5021102000</v>
      </c>
      <c r="G135" s="254"/>
      <c r="H135" s="20">
        <f>VLOOKUP($F135,'tb control'!$C$10:$G$247,5,FALSE)</f>
        <v>0</v>
      </c>
      <c r="L135" s="81">
        <f>VLOOKUP(F135,'[1]tb control'!$C$10:$F$266,4,FALSE)</f>
        <v>0</v>
      </c>
      <c r="M135" s="234">
        <f t="shared" si="2"/>
        <v>0</v>
      </c>
    </row>
    <row r="136" spans="1:16" hidden="1" x14ac:dyDescent="0.3">
      <c r="A136" s="20"/>
      <c r="B136" s="20"/>
      <c r="C136" s="38" t="s">
        <v>68</v>
      </c>
      <c r="D136" s="38"/>
      <c r="E136" s="44">
        <v>799</v>
      </c>
      <c r="F136" s="280">
        <v>5021199000</v>
      </c>
      <c r="G136" s="254"/>
      <c r="H136" s="20">
        <f>VLOOKUP($F136,'tb control'!$C$10:$G$247,5,FALSE)</f>
        <v>0</v>
      </c>
      <c r="L136" s="81">
        <f>VLOOKUP(F136,'[1]tb control'!$C$10:$F$266,4,FALSE)</f>
        <v>0</v>
      </c>
      <c r="M136" s="234">
        <f t="shared" si="2"/>
        <v>0</v>
      </c>
    </row>
    <row r="137" spans="1:16" hidden="1" x14ac:dyDescent="0.3">
      <c r="A137" s="20"/>
      <c r="B137" s="20"/>
      <c r="C137" s="38" t="s">
        <v>307</v>
      </c>
      <c r="D137" s="38"/>
      <c r="E137" s="44"/>
      <c r="F137" s="280"/>
      <c r="G137" s="254"/>
      <c r="H137" s="21">
        <f>SUM(H134:H136)</f>
        <v>0</v>
      </c>
      <c r="L137" s="21">
        <f>SUM(L134:L136)</f>
        <v>0</v>
      </c>
      <c r="M137" s="234">
        <f t="shared" si="2"/>
        <v>0</v>
      </c>
    </row>
    <row r="138" spans="1:16" hidden="1" x14ac:dyDescent="0.3">
      <c r="A138" s="20"/>
      <c r="B138" s="20"/>
      <c r="C138" s="38"/>
      <c r="D138" s="38"/>
      <c r="E138" s="44"/>
      <c r="F138" s="280"/>
      <c r="G138" s="254"/>
      <c r="H138" s="22"/>
      <c r="L138" s="81"/>
      <c r="M138" s="234">
        <f t="shared" si="2"/>
        <v>0</v>
      </c>
    </row>
    <row r="139" spans="1:16" hidden="1" x14ac:dyDescent="0.3">
      <c r="A139" s="20"/>
      <c r="B139" s="20" t="s">
        <v>308</v>
      </c>
      <c r="C139" s="38"/>
      <c r="D139" s="38"/>
      <c r="E139" s="44"/>
      <c r="F139" s="280"/>
      <c r="G139" s="254"/>
      <c r="L139" s="81"/>
      <c r="M139" s="234">
        <f t="shared" si="2"/>
        <v>0</v>
      </c>
    </row>
    <row r="140" spans="1:16" s="1" customFormat="1" hidden="1" x14ac:dyDescent="0.3">
      <c r="A140" s="20"/>
      <c r="B140" s="20"/>
      <c r="C140" s="38" t="s">
        <v>66</v>
      </c>
      <c r="D140" s="38"/>
      <c r="E140" s="44">
        <v>796</v>
      </c>
      <c r="F140" s="280">
        <v>5021202000</v>
      </c>
      <c r="G140" s="254"/>
      <c r="H140" s="20">
        <f>VLOOKUP($F140,'tb control'!$C$10:$G$247,5,FALSE)</f>
        <v>0</v>
      </c>
      <c r="I140" s="20"/>
      <c r="J140" s="20"/>
      <c r="K140" s="35"/>
      <c r="L140" s="81">
        <f>VLOOKUP(F140,'[1]tb control'!$C$10:$F$266,4,FALSE)</f>
        <v>0</v>
      </c>
      <c r="M140" s="234">
        <f t="shared" si="2"/>
        <v>0</v>
      </c>
      <c r="P140" s="108"/>
    </row>
    <row r="141" spans="1:16" s="1" customFormat="1" hidden="1" x14ac:dyDescent="0.3">
      <c r="A141" s="20"/>
      <c r="B141" s="20"/>
      <c r="C141" s="38" t="s">
        <v>67</v>
      </c>
      <c r="D141" s="38"/>
      <c r="E141" s="44">
        <v>797</v>
      </c>
      <c r="F141" s="280">
        <v>5021203000</v>
      </c>
      <c r="G141" s="254"/>
      <c r="H141" s="20">
        <f>VLOOKUP($F141,'tb control'!$C$10:$G$247,5,FALSE)</f>
        <v>0</v>
      </c>
      <c r="I141" s="20"/>
      <c r="J141" s="20"/>
      <c r="K141" s="35"/>
      <c r="L141" s="81">
        <f>VLOOKUP(F141,'[1]tb control'!$C$10:$F$266,4,FALSE)</f>
        <v>0</v>
      </c>
      <c r="M141" s="234">
        <f t="shared" si="2"/>
        <v>0</v>
      </c>
      <c r="P141" s="108"/>
    </row>
    <row r="142" spans="1:16" s="1" customFormat="1" hidden="1" x14ac:dyDescent="0.3">
      <c r="A142" s="20"/>
      <c r="B142" s="20"/>
      <c r="C142" s="38" t="s">
        <v>211</v>
      </c>
      <c r="D142" s="38"/>
      <c r="E142" s="44">
        <v>797</v>
      </c>
      <c r="F142" s="280">
        <v>5021299000</v>
      </c>
      <c r="G142" s="254"/>
      <c r="H142" s="20">
        <f>VLOOKUP($F142,'tb control'!$C$10:$G$247,5,FALSE)</f>
        <v>0</v>
      </c>
      <c r="I142" s="20"/>
      <c r="J142" s="20"/>
      <c r="K142" s="35"/>
      <c r="L142" s="81">
        <f>VLOOKUP(F142,'[1]tb control'!$C$10:$F$266,4,FALSE)</f>
        <v>0</v>
      </c>
      <c r="M142" s="234">
        <f t="shared" ref="M142:M205" si="3">H142+L142</f>
        <v>0</v>
      </c>
      <c r="P142" s="108"/>
    </row>
    <row r="143" spans="1:16" s="1" customFormat="1" hidden="1" x14ac:dyDescent="0.3">
      <c r="A143" s="20"/>
      <c r="B143" s="20"/>
      <c r="C143" s="38" t="s">
        <v>309</v>
      </c>
      <c r="D143" s="38"/>
      <c r="E143" s="44"/>
      <c r="F143" s="280"/>
      <c r="G143" s="254"/>
      <c r="H143" s="21">
        <f>SUM(H140:H142)</f>
        <v>0</v>
      </c>
      <c r="I143" s="20"/>
      <c r="J143" s="20"/>
      <c r="K143" s="35"/>
      <c r="L143" s="21">
        <f>SUM(L140:L142)</f>
        <v>0</v>
      </c>
      <c r="M143" s="234">
        <f t="shared" si="3"/>
        <v>0</v>
      </c>
      <c r="P143" s="108"/>
    </row>
    <row r="144" spans="1:16" s="1" customFormat="1" hidden="1" x14ac:dyDescent="0.3">
      <c r="A144" s="20"/>
      <c r="B144" s="20"/>
      <c r="C144" s="38"/>
      <c r="D144" s="38"/>
      <c r="E144" s="44"/>
      <c r="F144" s="280"/>
      <c r="G144" s="254"/>
      <c r="H144" s="22"/>
      <c r="I144" s="20"/>
      <c r="J144" s="20"/>
      <c r="K144" s="35"/>
      <c r="L144" s="81"/>
      <c r="M144" s="234">
        <f t="shared" si="3"/>
        <v>0</v>
      </c>
      <c r="P144" s="108"/>
    </row>
    <row r="145" spans="1:16" s="1" customFormat="1" hidden="1" x14ac:dyDescent="0.3">
      <c r="A145" s="20"/>
      <c r="B145" s="20" t="s">
        <v>310</v>
      </c>
      <c r="C145" s="38"/>
      <c r="D145" s="38"/>
      <c r="E145" s="44"/>
      <c r="F145" s="280"/>
      <c r="G145" s="254"/>
      <c r="H145" s="20"/>
      <c r="I145" s="20"/>
      <c r="J145" s="20"/>
      <c r="K145" s="35"/>
      <c r="L145" s="81"/>
      <c r="M145" s="234">
        <f t="shared" si="3"/>
        <v>0</v>
      </c>
      <c r="P145" s="108"/>
    </row>
    <row r="146" spans="1:16" hidden="1" x14ac:dyDescent="0.3">
      <c r="A146" s="20"/>
      <c r="B146" s="20"/>
      <c r="C146" s="47" t="s">
        <v>157</v>
      </c>
      <c r="D146" s="38"/>
      <c r="E146" s="44">
        <v>811</v>
      </c>
      <c r="F146" s="280">
        <v>5021304001</v>
      </c>
      <c r="G146" s="254"/>
      <c r="H146" s="20">
        <f>VLOOKUP($F146,'tb control'!$C$10:$G$247,5,FALSE)</f>
        <v>0</v>
      </c>
      <c r="L146" s="81">
        <f>VLOOKUP(F146,'[1]tb control'!$C$10:$F$266,4,FALSE)</f>
        <v>0</v>
      </c>
      <c r="M146" s="234">
        <f t="shared" si="3"/>
        <v>0</v>
      </c>
    </row>
    <row r="147" spans="1:16" hidden="1" x14ac:dyDescent="0.3">
      <c r="A147" s="20"/>
      <c r="B147" s="20"/>
      <c r="C147" s="47" t="s">
        <v>158</v>
      </c>
      <c r="D147" s="38"/>
      <c r="E147" s="44"/>
      <c r="F147" s="280">
        <v>5021304006</v>
      </c>
      <c r="G147" s="254"/>
      <c r="H147" s="20">
        <f>VLOOKUP($F147,'tb control'!$C$10:$G$247,5,FALSE)</f>
        <v>0</v>
      </c>
      <c r="L147" s="81">
        <f>VLOOKUP(F147,'[1]tb control'!$C$10:$F$266,4,FALSE)</f>
        <v>0</v>
      </c>
      <c r="M147" s="234">
        <f t="shared" si="3"/>
        <v>0</v>
      </c>
    </row>
    <row r="148" spans="1:16" hidden="1" x14ac:dyDescent="0.3">
      <c r="A148" s="20"/>
      <c r="B148" s="20"/>
      <c r="C148" s="47" t="s">
        <v>159</v>
      </c>
      <c r="D148" s="38"/>
      <c r="E148" s="44">
        <v>815</v>
      </c>
      <c r="F148" s="280">
        <v>5021304099</v>
      </c>
      <c r="G148" s="254"/>
      <c r="H148" s="20">
        <f>VLOOKUP($F148,'tb control'!$C$10:$G$247,5,FALSE)</f>
        <v>0</v>
      </c>
      <c r="L148" s="81">
        <f>VLOOKUP(F148,'[1]tb control'!$C$10:$F$266,4,FALSE)</f>
        <v>0</v>
      </c>
      <c r="M148" s="234">
        <f t="shared" si="3"/>
        <v>0</v>
      </c>
    </row>
    <row r="149" spans="1:16" hidden="1" x14ac:dyDescent="0.3">
      <c r="A149" s="20"/>
      <c r="B149" s="20"/>
      <c r="C149" s="47" t="s">
        <v>160</v>
      </c>
      <c r="D149" s="38"/>
      <c r="E149" s="44">
        <v>819</v>
      </c>
      <c r="F149" s="280">
        <v>5021309000</v>
      </c>
      <c r="G149" s="254"/>
      <c r="H149" s="20">
        <f>VLOOKUP($F149,'tb control'!$C$10:$G$247,5,FALSE)</f>
        <v>0</v>
      </c>
      <c r="L149" s="81">
        <f>VLOOKUP(F149,'[1]tb control'!$C$10:$F$266,4,FALSE)</f>
        <v>0</v>
      </c>
      <c r="M149" s="234">
        <f t="shared" si="3"/>
        <v>0</v>
      </c>
    </row>
    <row r="150" spans="1:16" hidden="1" x14ac:dyDescent="0.3">
      <c r="A150" s="20"/>
      <c r="B150" s="20"/>
      <c r="C150" s="47" t="s">
        <v>69</v>
      </c>
      <c r="D150" s="38"/>
      <c r="E150" s="44">
        <v>822</v>
      </c>
      <c r="F150" s="280">
        <v>5021307000</v>
      </c>
      <c r="G150" s="254"/>
      <c r="H150" s="20">
        <f>VLOOKUP($F150,'tb control'!$C$10:$G$247,5,FALSE)</f>
        <v>0</v>
      </c>
      <c r="L150" s="81">
        <f>VLOOKUP(F150,'[1]tb control'!$C$10:$F$266,4,FALSE)</f>
        <v>0</v>
      </c>
      <c r="M150" s="234">
        <f t="shared" si="3"/>
        <v>0</v>
      </c>
    </row>
    <row r="151" spans="1:16" hidden="1" x14ac:dyDescent="0.3">
      <c r="A151" s="20"/>
      <c r="B151" s="20"/>
      <c r="C151" s="47" t="s">
        <v>161</v>
      </c>
      <c r="D151" s="38"/>
      <c r="E151" s="44">
        <v>821</v>
      </c>
      <c r="F151" s="280">
        <v>5021305002</v>
      </c>
      <c r="G151" s="254"/>
      <c r="H151" s="20">
        <f>VLOOKUP($F151,'tb control'!$C$10:$G$247,5,FALSE)</f>
        <v>0</v>
      </c>
      <c r="L151" s="81">
        <f>VLOOKUP(F151,'[1]tb control'!$C$10:$F$266,4,FALSE)</f>
        <v>0</v>
      </c>
      <c r="M151" s="234">
        <f t="shared" si="3"/>
        <v>0</v>
      </c>
    </row>
    <row r="152" spans="1:16" hidden="1" x14ac:dyDescent="0.3">
      <c r="A152" s="20"/>
      <c r="B152" s="20"/>
      <c r="C152" s="47" t="s">
        <v>162</v>
      </c>
      <c r="D152" s="38"/>
      <c r="E152" s="44">
        <v>823</v>
      </c>
      <c r="F152" s="280">
        <v>5021305003</v>
      </c>
      <c r="G152" s="254"/>
      <c r="H152" s="20">
        <f>VLOOKUP($F152,'tb control'!$C$10:$G$247,5,FALSE)</f>
        <v>0</v>
      </c>
      <c r="L152" s="81">
        <f>VLOOKUP(F152,'[1]tb control'!$C$10:$F$266,4,FALSE)</f>
        <v>0</v>
      </c>
      <c r="M152" s="234">
        <f t="shared" si="3"/>
        <v>0</v>
      </c>
    </row>
    <row r="153" spans="1:16" hidden="1" x14ac:dyDescent="0.3">
      <c r="A153" s="20"/>
      <c r="B153" s="20"/>
      <c r="C153" s="47" t="s">
        <v>163</v>
      </c>
      <c r="D153" s="38"/>
      <c r="E153" s="44">
        <v>829</v>
      </c>
      <c r="F153" s="280">
        <v>5021305007</v>
      </c>
      <c r="G153" s="254"/>
      <c r="H153" s="20">
        <f>VLOOKUP($F153,'tb control'!$C$10:$G$247,5,FALSE)</f>
        <v>0</v>
      </c>
      <c r="L153" s="81">
        <f>VLOOKUP(F153,'[1]tb control'!$C$10:$F$266,4,FALSE)</f>
        <v>0</v>
      </c>
      <c r="M153" s="234">
        <f t="shared" si="3"/>
        <v>0</v>
      </c>
    </row>
    <row r="154" spans="1:16" hidden="1" x14ac:dyDescent="0.3">
      <c r="A154" s="20"/>
      <c r="B154" s="20"/>
      <c r="C154" s="47" t="s">
        <v>164</v>
      </c>
      <c r="D154" s="38"/>
      <c r="E154" s="44">
        <v>840</v>
      </c>
      <c r="F154" s="280">
        <v>5021305099</v>
      </c>
      <c r="G154" s="254"/>
      <c r="H154" s="20">
        <f>VLOOKUP($F154,'tb control'!$C$10:$G$247,5,FALSE)</f>
        <v>0</v>
      </c>
      <c r="L154" s="81">
        <f>VLOOKUP(F154,'[1]tb control'!$C$10:$F$266,4,FALSE)</f>
        <v>0</v>
      </c>
      <c r="M154" s="234">
        <f t="shared" si="3"/>
        <v>0</v>
      </c>
    </row>
    <row r="155" spans="1:16" hidden="1" x14ac:dyDescent="0.3">
      <c r="A155" s="20"/>
      <c r="B155" s="20"/>
      <c r="C155" s="47" t="s">
        <v>165</v>
      </c>
      <c r="D155" s="38"/>
      <c r="E155" s="44">
        <v>841</v>
      </c>
      <c r="F155" s="280">
        <v>5021306001</v>
      </c>
      <c r="G155" s="254"/>
      <c r="H155" s="20">
        <f>VLOOKUP($F155,'tb control'!$C$10:$G$247,5,FALSE)</f>
        <v>0</v>
      </c>
      <c r="L155" s="81">
        <f>VLOOKUP(F155,'[1]tb control'!$C$10:$F$266,4,FALSE)</f>
        <v>0</v>
      </c>
      <c r="M155" s="234">
        <f t="shared" si="3"/>
        <v>0</v>
      </c>
    </row>
    <row r="156" spans="1:16" hidden="1" x14ac:dyDescent="0.3">
      <c r="A156" s="20"/>
      <c r="B156" s="20"/>
      <c r="C156" s="47" t="s">
        <v>70</v>
      </c>
      <c r="D156" s="38"/>
      <c r="E156" s="44">
        <v>850</v>
      </c>
      <c r="F156" s="280">
        <v>5021399099</v>
      </c>
      <c r="G156" s="254"/>
      <c r="H156" s="20">
        <f>VLOOKUP($F156,'tb control'!$C$10:$G$247,5,FALSE)</f>
        <v>0</v>
      </c>
      <c r="L156" s="81">
        <f>VLOOKUP(F156,'[1]tb control'!$C$10:$F$266,4,FALSE)</f>
        <v>0</v>
      </c>
      <c r="M156" s="234">
        <f t="shared" si="3"/>
        <v>0</v>
      </c>
    </row>
    <row r="157" spans="1:16" hidden="1" x14ac:dyDescent="0.3">
      <c r="A157" s="20"/>
      <c r="B157" s="20"/>
      <c r="C157" s="47" t="s">
        <v>311</v>
      </c>
      <c r="D157" s="38"/>
      <c r="E157" s="44"/>
      <c r="F157" s="280"/>
      <c r="G157" s="254"/>
      <c r="H157" s="21">
        <f>SUM(H146:H156)</f>
        <v>0</v>
      </c>
      <c r="L157" s="21">
        <f>SUM(L146:L156)</f>
        <v>0</v>
      </c>
      <c r="M157" s="234">
        <f t="shared" si="3"/>
        <v>0</v>
      </c>
    </row>
    <row r="158" spans="1:16" hidden="1" x14ac:dyDescent="0.3">
      <c r="A158" s="20"/>
      <c r="B158" s="20"/>
      <c r="C158" s="47"/>
      <c r="D158" s="38"/>
      <c r="E158" s="44"/>
      <c r="F158" s="280"/>
      <c r="G158" s="254"/>
      <c r="H158" s="22"/>
      <c r="L158" s="81"/>
      <c r="M158" s="234">
        <f t="shared" si="3"/>
        <v>0</v>
      </c>
    </row>
    <row r="159" spans="1:16" hidden="1" x14ac:dyDescent="0.3">
      <c r="A159" s="20"/>
      <c r="B159" s="20" t="s">
        <v>314</v>
      </c>
      <c r="C159" s="47"/>
      <c r="D159" s="38"/>
      <c r="E159" s="44"/>
      <c r="F159" s="280"/>
      <c r="G159" s="254"/>
      <c r="L159" s="81"/>
      <c r="M159" s="234">
        <f t="shared" si="3"/>
        <v>0</v>
      </c>
    </row>
    <row r="160" spans="1:16" hidden="1" x14ac:dyDescent="0.3">
      <c r="A160" s="20"/>
      <c r="B160" s="20"/>
      <c r="C160" s="38" t="s">
        <v>72</v>
      </c>
      <c r="D160" s="38"/>
      <c r="E160" s="44">
        <v>892</v>
      </c>
      <c r="F160" s="280">
        <v>5021502000</v>
      </c>
      <c r="G160" s="254"/>
      <c r="H160" s="20">
        <f>VLOOKUP($F160,'tb control'!$C$10:$G$247,5,FALSE)</f>
        <v>0</v>
      </c>
      <c r="L160" s="81">
        <f>VLOOKUP(F160,'[1]tb control'!$C$10:$F$266,4,FALSE)</f>
        <v>0</v>
      </c>
      <c r="M160" s="234">
        <f t="shared" si="3"/>
        <v>0</v>
      </c>
    </row>
    <row r="161" spans="1:13" hidden="1" x14ac:dyDescent="0.3">
      <c r="A161" s="20"/>
      <c r="B161" s="20"/>
      <c r="C161" s="38" t="s">
        <v>73</v>
      </c>
      <c r="D161" s="38"/>
      <c r="E161" s="44">
        <v>893</v>
      </c>
      <c r="F161" s="280">
        <v>5021503000</v>
      </c>
      <c r="G161" s="254"/>
      <c r="H161" s="20">
        <f>VLOOKUP($F161,'tb control'!$C$10:$G$247,5,FALSE)</f>
        <v>0</v>
      </c>
      <c r="L161" s="81">
        <f>VLOOKUP(F161,'[1]tb control'!$C$10:$F$266,4,FALSE)</f>
        <v>0</v>
      </c>
      <c r="M161" s="234">
        <f t="shared" si="3"/>
        <v>0</v>
      </c>
    </row>
    <row r="162" spans="1:13" hidden="1" x14ac:dyDescent="0.3">
      <c r="A162" s="20"/>
      <c r="B162" s="20"/>
      <c r="C162" s="38" t="s">
        <v>315</v>
      </c>
      <c r="D162" s="38"/>
      <c r="E162" s="44"/>
      <c r="F162" s="280"/>
      <c r="G162" s="254"/>
      <c r="H162" s="21">
        <f>SUM(H160:H161)</f>
        <v>0</v>
      </c>
      <c r="L162" s="21">
        <f>SUM(L160:L161)</f>
        <v>0</v>
      </c>
      <c r="M162" s="234">
        <f t="shared" si="3"/>
        <v>0</v>
      </c>
    </row>
    <row r="163" spans="1:13" hidden="1" x14ac:dyDescent="0.3">
      <c r="A163" s="20"/>
      <c r="B163" s="20"/>
      <c r="C163" s="38"/>
      <c r="D163" s="38"/>
      <c r="E163" s="44"/>
      <c r="F163" s="280"/>
      <c r="G163" s="254"/>
      <c r="H163" s="22"/>
      <c r="L163" s="81"/>
      <c r="M163" s="234">
        <f t="shared" si="3"/>
        <v>0</v>
      </c>
    </row>
    <row r="164" spans="1:13" hidden="1" x14ac:dyDescent="0.3">
      <c r="A164" s="20"/>
      <c r="B164" s="20" t="s">
        <v>172</v>
      </c>
      <c r="C164" s="38"/>
      <c r="D164" s="38"/>
      <c r="E164" s="44"/>
      <c r="F164" s="280"/>
      <c r="G164" s="254"/>
      <c r="L164" s="81"/>
      <c r="M164" s="234">
        <f t="shared" si="3"/>
        <v>0</v>
      </c>
    </row>
    <row r="165" spans="1:13" hidden="1" x14ac:dyDescent="0.3">
      <c r="A165" s="20"/>
      <c r="B165" s="20"/>
      <c r="C165" s="38" t="s">
        <v>172</v>
      </c>
      <c r="D165" s="38"/>
      <c r="E165" s="44"/>
      <c r="F165" s="280">
        <v>5021601000</v>
      </c>
      <c r="G165" s="254"/>
      <c r="H165" s="23">
        <f>VLOOKUP($F165,'tb control'!$C$10:$G$247,5,FALSE)</f>
        <v>0</v>
      </c>
      <c r="L165" s="115">
        <f>VLOOKUP(F165,'[1]tb control'!$C$10:$F$266,4,FALSE)</f>
        <v>0</v>
      </c>
      <c r="M165" s="234">
        <f t="shared" si="3"/>
        <v>0</v>
      </c>
    </row>
    <row r="166" spans="1:13" hidden="1" x14ac:dyDescent="0.3">
      <c r="A166" s="20"/>
      <c r="B166" s="20"/>
      <c r="C166" s="38"/>
      <c r="D166" s="38"/>
      <c r="E166" s="44"/>
      <c r="F166" s="280"/>
      <c r="G166" s="254"/>
      <c r="L166" s="81"/>
      <c r="M166" s="234">
        <f t="shared" si="3"/>
        <v>0</v>
      </c>
    </row>
    <row r="167" spans="1:13" hidden="1" x14ac:dyDescent="0.3">
      <c r="A167" s="20"/>
      <c r="B167" s="20" t="s">
        <v>82</v>
      </c>
      <c r="C167" s="38"/>
      <c r="D167" s="38"/>
      <c r="E167" s="44"/>
      <c r="F167" s="280"/>
      <c r="G167" s="254"/>
      <c r="L167" s="81"/>
      <c r="M167" s="234">
        <f t="shared" si="3"/>
        <v>0</v>
      </c>
    </row>
    <row r="168" spans="1:13" hidden="1" x14ac:dyDescent="0.3">
      <c r="A168" s="20"/>
      <c r="B168" s="20"/>
      <c r="C168" s="38" t="s">
        <v>60</v>
      </c>
      <c r="D168" s="38"/>
      <c r="E168" s="44">
        <v>780</v>
      </c>
      <c r="F168" s="280">
        <v>5029901000</v>
      </c>
      <c r="G168" s="254"/>
      <c r="H168" s="20">
        <f>VLOOKUP($F168,'tb control'!$C$10:$G$247,5,FALSE)</f>
        <v>0</v>
      </c>
      <c r="L168" s="81">
        <f>VLOOKUP(F168,'[1]tb control'!$C$10:$F$266,4,FALSE)</f>
        <v>0</v>
      </c>
      <c r="M168" s="234">
        <f t="shared" si="3"/>
        <v>0</v>
      </c>
    </row>
    <row r="169" spans="1:13" hidden="1" x14ac:dyDescent="0.3">
      <c r="A169" s="20"/>
      <c r="B169" s="20"/>
      <c r="C169" s="38" t="s">
        <v>150</v>
      </c>
      <c r="D169" s="38"/>
      <c r="E169" s="44">
        <v>781</v>
      </c>
      <c r="F169" s="280">
        <v>5029902000</v>
      </c>
      <c r="G169" s="254"/>
      <c r="H169" s="20">
        <f>VLOOKUP($F169,'tb control'!$C$10:$G$247,5,FALSE)</f>
        <v>0</v>
      </c>
      <c r="L169" s="81">
        <f>VLOOKUP(F169,'[1]tb control'!$C$10:$F$266,4,FALSE)</f>
        <v>0</v>
      </c>
      <c r="M169" s="234">
        <f t="shared" si="3"/>
        <v>0</v>
      </c>
    </row>
    <row r="170" spans="1:13" hidden="1" x14ac:dyDescent="0.3">
      <c r="A170" s="20"/>
      <c r="B170" s="20"/>
      <c r="C170" s="38" t="s">
        <v>61</v>
      </c>
      <c r="D170" s="38"/>
      <c r="E170" s="44">
        <v>783</v>
      </c>
      <c r="F170" s="280">
        <v>5029903000</v>
      </c>
      <c r="G170" s="254"/>
      <c r="H170" s="20">
        <f>VLOOKUP($F170,'tb control'!$C$10:$G$247,5,FALSE)</f>
        <v>0</v>
      </c>
      <c r="L170" s="81">
        <f>VLOOKUP(F170,'[1]tb control'!$C$10:$F$266,4,FALSE)</f>
        <v>0</v>
      </c>
      <c r="M170" s="234">
        <f t="shared" si="3"/>
        <v>0</v>
      </c>
    </row>
    <row r="171" spans="1:13" hidden="1" x14ac:dyDescent="0.3">
      <c r="A171" s="20"/>
      <c r="B171" s="20"/>
      <c r="C171" s="38" t="s">
        <v>62</v>
      </c>
      <c r="D171" s="38"/>
      <c r="E171" s="44">
        <v>784</v>
      </c>
      <c r="F171" s="280">
        <v>5029904000</v>
      </c>
      <c r="G171" s="254"/>
      <c r="H171" s="20">
        <f>VLOOKUP($F171,'tb control'!$C$10:$G$247,5,FALSE)</f>
        <v>0</v>
      </c>
      <c r="L171" s="81">
        <f>VLOOKUP(F171,'[1]tb control'!$C$10:$F$266,4,FALSE)</f>
        <v>0</v>
      </c>
      <c r="M171" s="234">
        <f t="shared" si="3"/>
        <v>0</v>
      </c>
    </row>
    <row r="172" spans="1:13" hidden="1" x14ac:dyDescent="0.3">
      <c r="A172" s="20"/>
      <c r="B172" s="20"/>
      <c r="C172" s="38" t="s">
        <v>151</v>
      </c>
      <c r="D172" s="38"/>
      <c r="E172" s="44">
        <v>782</v>
      </c>
      <c r="F172" s="280">
        <v>5029905001</v>
      </c>
      <c r="G172" s="254"/>
      <c r="H172" s="20">
        <f>VLOOKUP($F172,'tb control'!$C$10:$G$247,5,FALSE)</f>
        <v>0</v>
      </c>
      <c r="L172" s="81">
        <f>VLOOKUP(F172,'[1]tb control'!$C$10:$F$266,4,FALSE)</f>
        <v>0</v>
      </c>
      <c r="M172" s="234">
        <f t="shared" si="3"/>
        <v>0</v>
      </c>
    </row>
    <row r="173" spans="1:13" hidden="1" x14ac:dyDescent="0.3">
      <c r="A173" s="20"/>
      <c r="B173" s="20"/>
      <c r="C173" s="38" t="s">
        <v>152</v>
      </c>
      <c r="D173" s="38"/>
      <c r="E173" s="44">
        <v>782</v>
      </c>
      <c r="F173" s="280">
        <v>5029905003</v>
      </c>
      <c r="G173" s="254"/>
      <c r="H173" s="20">
        <f>VLOOKUP($F173,'tb control'!$C$10:$G$247,5,FALSE)</f>
        <v>0</v>
      </c>
      <c r="L173" s="81">
        <f>VLOOKUP(F173,'[1]tb control'!$C$10:$F$266,4,FALSE)</f>
        <v>0</v>
      </c>
      <c r="M173" s="234">
        <f t="shared" si="3"/>
        <v>0</v>
      </c>
    </row>
    <row r="174" spans="1:13" hidden="1" x14ac:dyDescent="0.3">
      <c r="A174" s="20"/>
      <c r="B174" s="20"/>
      <c r="C174" s="38" t="s">
        <v>153</v>
      </c>
      <c r="D174" s="38"/>
      <c r="E174" s="44">
        <v>782</v>
      </c>
      <c r="F174" s="280">
        <v>5029905004</v>
      </c>
      <c r="G174" s="254"/>
      <c r="H174" s="20">
        <f>VLOOKUP($F174,'tb control'!$C$10:$G$247,5,FALSE)</f>
        <v>0</v>
      </c>
      <c r="L174" s="81">
        <f>VLOOKUP(F174,'[1]tb control'!$C$10:$F$266,4,FALSE)</f>
        <v>0</v>
      </c>
      <c r="M174" s="234">
        <f t="shared" si="3"/>
        <v>0</v>
      </c>
    </row>
    <row r="175" spans="1:13" hidden="1" x14ac:dyDescent="0.3">
      <c r="A175" s="20"/>
      <c r="B175" s="20"/>
      <c r="C175" s="38" t="s">
        <v>154</v>
      </c>
      <c r="D175" s="38"/>
      <c r="E175" s="44">
        <v>782</v>
      </c>
      <c r="F175" s="280">
        <v>5029905005</v>
      </c>
      <c r="G175" s="254"/>
      <c r="H175" s="20">
        <f>VLOOKUP($F175,'tb control'!$C$10:$G$247,5,FALSE)</f>
        <v>0</v>
      </c>
      <c r="L175" s="81">
        <f>VLOOKUP(F175,'[1]tb control'!$C$10:$F$266,4,FALSE)</f>
        <v>0</v>
      </c>
      <c r="M175" s="234">
        <f t="shared" si="3"/>
        <v>0</v>
      </c>
    </row>
    <row r="176" spans="1:13" hidden="1" x14ac:dyDescent="0.3">
      <c r="A176" s="20"/>
      <c r="B176" s="20"/>
      <c r="C176" s="38" t="s">
        <v>155</v>
      </c>
      <c r="D176" s="38"/>
      <c r="E176" s="44">
        <v>782</v>
      </c>
      <c r="F176" s="280">
        <v>5029905006</v>
      </c>
      <c r="G176" s="254"/>
      <c r="H176" s="20">
        <f>VLOOKUP($F176,'tb control'!$C$10:$G$247,5,FALSE)</f>
        <v>0</v>
      </c>
      <c r="L176" s="81">
        <f>VLOOKUP(F176,'[1]tb control'!$C$10:$F$266,4,FALSE)</f>
        <v>0</v>
      </c>
      <c r="M176" s="234">
        <f t="shared" si="3"/>
        <v>0</v>
      </c>
    </row>
    <row r="177" spans="1:16" hidden="1" x14ac:dyDescent="0.3">
      <c r="A177" s="20"/>
      <c r="B177" s="20"/>
      <c r="C177" s="38" t="s">
        <v>59</v>
      </c>
      <c r="D177" s="38"/>
      <c r="E177" s="44">
        <v>778</v>
      </c>
      <c r="F177" s="280">
        <v>5029906000</v>
      </c>
      <c r="G177" s="254"/>
      <c r="H177" s="20">
        <f>VLOOKUP($F177,'tb control'!$C$10:$G$247,5,FALSE)</f>
        <v>0</v>
      </c>
      <c r="L177" s="81">
        <f>VLOOKUP(F177,'[1]tb control'!$C$10:$F$266,4,FALSE)</f>
        <v>0</v>
      </c>
      <c r="M177" s="234">
        <f t="shared" si="3"/>
        <v>0</v>
      </c>
    </row>
    <row r="178" spans="1:16" hidden="1" x14ac:dyDescent="0.3">
      <c r="A178" s="20"/>
      <c r="B178" s="20"/>
      <c r="C178" s="38" t="s">
        <v>63</v>
      </c>
      <c r="D178" s="38"/>
      <c r="E178" s="44">
        <v>786</v>
      </c>
      <c r="F178" s="280">
        <v>5029907000</v>
      </c>
      <c r="G178" s="254"/>
      <c r="H178" s="20">
        <f>VLOOKUP($F178,'tb control'!$C$10:$G$247,5,FALSE)</f>
        <v>0</v>
      </c>
      <c r="L178" s="81">
        <f>VLOOKUP(F178,'[1]tb control'!$C$10:$F$266,4,FALSE)</f>
        <v>0</v>
      </c>
      <c r="M178" s="234">
        <f t="shared" si="3"/>
        <v>0</v>
      </c>
    </row>
    <row r="179" spans="1:16" s="1" customFormat="1" hidden="1" x14ac:dyDescent="0.3">
      <c r="A179" s="20"/>
      <c r="B179" s="20"/>
      <c r="C179" s="38" t="s">
        <v>65</v>
      </c>
      <c r="D179" s="38"/>
      <c r="E179" s="44">
        <v>793</v>
      </c>
      <c r="F179" s="280">
        <v>5021103002</v>
      </c>
      <c r="G179" s="254"/>
      <c r="H179" s="20">
        <f>VLOOKUP($F179,'tb control'!$C$10:$G$247,5,FALSE)</f>
        <v>0</v>
      </c>
      <c r="I179" s="20"/>
      <c r="J179" s="20"/>
      <c r="K179" s="35"/>
      <c r="L179" s="81">
        <f>VLOOKUP(F179,'[1]tb control'!$C$10:$F$266,4,FALSE)</f>
        <v>0</v>
      </c>
      <c r="M179" s="234">
        <f t="shared" si="3"/>
        <v>0</v>
      </c>
      <c r="P179" s="108"/>
    </row>
    <row r="180" spans="1:16" hidden="1" x14ac:dyDescent="0.3">
      <c r="A180" s="20"/>
      <c r="B180" s="20"/>
      <c r="C180" s="38" t="s">
        <v>71</v>
      </c>
      <c r="D180" s="38"/>
      <c r="E180" s="44">
        <v>878</v>
      </c>
      <c r="F180" s="280">
        <v>5029908000</v>
      </c>
      <c r="G180" s="254"/>
      <c r="H180" s="20">
        <f>VLOOKUP($F180,'tb control'!$C$10:$G$247,5,FALSE)</f>
        <v>0</v>
      </c>
      <c r="L180" s="81">
        <f>VLOOKUP(F180,'[1]tb control'!$C$10:$F$266,4,FALSE)</f>
        <v>0</v>
      </c>
      <c r="M180" s="234">
        <f t="shared" si="3"/>
        <v>0</v>
      </c>
    </row>
    <row r="181" spans="1:16" hidden="1" x14ac:dyDescent="0.3">
      <c r="A181" s="20"/>
      <c r="B181" s="20"/>
      <c r="C181" s="38" t="s">
        <v>82</v>
      </c>
      <c r="D181" s="38"/>
      <c r="E181" s="44">
        <v>969</v>
      </c>
      <c r="F181" s="280">
        <v>5029999099</v>
      </c>
      <c r="G181" s="254"/>
      <c r="H181" s="20">
        <f>VLOOKUP($F181,'tb control'!$C$10:$G$247,5,FALSE)</f>
        <v>0</v>
      </c>
      <c r="L181" s="81">
        <f>VLOOKUP(F181,'[1]tb control'!$C$10:$F$266,4,FALSE)</f>
        <v>0</v>
      </c>
      <c r="M181" s="234">
        <f t="shared" si="3"/>
        <v>0</v>
      </c>
    </row>
    <row r="182" spans="1:16" hidden="1" x14ac:dyDescent="0.3">
      <c r="A182" s="20"/>
      <c r="B182" s="20"/>
      <c r="C182" s="38" t="s">
        <v>316</v>
      </c>
      <c r="D182" s="38"/>
      <c r="E182" s="44"/>
      <c r="F182" s="280"/>
      <c r="G182" s="254"/>
      <c r="H182" s="21">
        <f>SUM(H168:H181)</f>
        <v>0</v>
      </c>
      <c r="L182" s="21">
        <f>SUM(L168:L181)</f>
        <v>0</v>
      </c>
      <c r="M182" s="234">
        <f t="shared" si="3"/>
        <v>0</v>
      </c>
    </row>
    <row r="183" spans="1:16" hidden="1" x14ac:dyDescent="0.3">
      <c r="A183" s="20"/>
      <c r="B183" s="20"/>
      <c r="C183" s="38"/>
      <c r="D183" s="38"/>
      <c r="E183" s="44"/>
      <c r="F183" s="280"/>
      <c r="G183" s="254"/>
      <c r="L183" s="81"/>
      <c r="M183" s="234">
        <f t="shared" si="3"/>
        <v>0</v>
      </c>
    </row>
    <row r="184" spans="1:16" hidden="1" x14ac:dyDescent="0.3">
      <c r="A184" s="20"/>
      <c r="B184" s="20" t="s">
        <v>317</v>
      </c>
      <c r="C184" s="38"/>
      <c r="D184" s="38"/>
      <c r="E184" s="44"/>
      <c r="F184" s="280"/>
      <c r="G184" s="254"/>
      <c r="H184" s="23">
        <f>SUM(H182,H165,H162,H157,H143,H137,H131,H127,H122,H114,H109,H90,H85)</f>
        <v>0</v>
      </c>
      <c r="L184" s="23">
        <f>SUM(L182,L165,L162,L157,L143,L137,L131,L127,L122,L114,L109,L90,L85)</f>
        <v>0</v>
      </c>
      <c r="M184" s="234">
        <f t="shared" si="3"/>
        <v>0</v>
      </c>
    </row>
    <row r="185" spans="1:16" hidden="1" x14ac:dyDescent="0.3">
      <c r="A185" s="20"/>
      <c r="B185" s="20"/>
      <c r="C185" s="38"/>
      <c r="D185" s="38"/>
      <c r="E185" s="44"/>
      <c r="F185" s="280"/>
      <c r="G185" s="254"/>
      <c r="L185" s="81"/>
      <c r="M185" s="234">
        <f t="shared" si="3"/>
        <v>0</v>
      </c>
    </row>
    <row r="186" spans="1:16" hidden="1" x14ac:dyDescent="0.3">
      <c r="A186" s="20"/>
      <c r="B186" s="20" t="s">
        <v>318</v>
      </c>
      <c r="C186" s="38"/>
      <c r="D186" s="38"/>
      <c r="E186" s="44"/>
      <c r="F186" s="280"/>
      <c r="G186" s="254"/>
      <c r="H186" s="22"/>
      <c r="L186" s="114"/>
      <c r="M186" s="234">
        <f t="shared" si="3"/>
        <v>0</v>
      </c>
    </row>
    <row r="187" spans="1:16" hidden="1" x14ac:dyDescent="0.3">
      <c r="A187" s="20"/>
      <c r="B187" s="20"/>
      <c r="C187" s="38" t="s">
        <v>170</v>
      </c>
      <c r="D187" s="38"/>
      <c r="E187" s="44"/>
      <c r="F187" s="280">
        <v>5030104000</v>
      </c>
      <c r="G187" s="254"/>
      <c r="H187" s="22">
        <f>VLOOKUP($F187,'tb control'!$C$10:$G$247,5,FALSE)</f>
        <v>0</v>
      </c>
      <c r="L187" s="81">
        <f>VLOOKUP(F187,'[1]tb control'!$C$10:$F$266,4,FALSE)</f>
        <v>0</v>
      </c>
      <c r="M187" s="234">
        <f t="shared" si="3"/>
        <v>0</v>
      </c>
    </row>
    <row r="188" spans="1:16" hidden="1" x14ac:dyDescent="0.3">
      <c r="A188" s="20"/>
      <c r="B188" s="20"/>
      <c r="C188" s="38" t="s">
        <v>319</v>
      </c>
      <c r="D188" s="38"/>
      <c r="E188" s="44"/>
      <c r="F188" s="280"/>
      <c r="G188" s="254"/>
      <c r="H188" s="21">
        <f>H187</f>
        <v>0</v>
      </c>
      <c r="L188" s="21">
        <f>L187</f>
        <v>0</v>
      </c>
      <c r="M188" s="234">
        <f t="shared" si="3"/>
        <v>0</v>
      </c>
    </row>
    <row r="189" spans="1:16" hidden="1" x14ac:dyDescent="0.3">
      <c r="A189" s="20"/>
      <c r="B189" s="20"/>
      <c r="C189" s="38"/>
      <c r="D189" s="38"/>
      <c r="E189" s="44"/>
      <c r="F189" s="280"/>
      <c r="G189" s="254"/>
      <c r="H189" s="22"/>
      <c r="L189" s="114"/>
      <c r="M189" s="234">
        <f t="shared" si="3"/>
        <v>0</v>
      </c>
    </row>
    <row r="190" spans="1:16" hidden="1" x14ac:dyDescent="0.3">
      <c r="A190" s="20"/>
      <c r="B190" s="20" t="s">
        <v>249</v>
      </c>
      <c r="C190" s="38"/>
      <c r="D190" s="38"/>
      <c r="E190" s="44"/>
      <c r="F190" s="280"/>
      <c r="G190" s="254"/>
      <c r="L190" s="81"/>
      <c r="M190" s="234">
        <f t="shared" si="3"/>
        <v>0</v>
      </c>
    </row>
    <row r="191" spans="1:16" hidden="1" x14ac:dyDescent="0.3">
      <c r="A191" s="20"/>
      <c r="B191" s="20" t="s">
        <v>253</v>
      </c>
      <c r="C191" s="20"/>
      <c r="D191" s="38"/>
      <c r="E191" s="44"/>
      <c r="F191" s="280"/>
      <c r="G191" s="254"/>
      <c r="L191" s="81"/>
      <c r="M191" s="234">
        <f t="shared" si="3"/>
        <v>0</v>
      </c>
    </row>
    <row r="192" spans="1:16" hidden="1" x14ac:dyDescent="0.3">
      <c r="A192" s="20"/>
      <c r="B192" s="20"/>
      <c r="C192" s="20" t="s">
        <v>357</v>
      </c>
      <c r="D192" s="38"/>
      <c r="E192" s="44"/>
      <c r="F192" s="280">
        <v>5050201000</v>
      </c>
      <c r="G192" s="254"/>
      <c r="H192" s="20">
        <f>VLOOKUP($F192,'tb control'!$C$10:$G$247,5,FALSE)</f>
        <v>0</v>
      </c>
      <c r="L192" s="81">
        <f>VLOOKUP(F192,'[1]tb control'!$C$10:$F$266,4,FALSE)</f>
        <v>0</v>
      </c>
      <c r="M192" s="234">
        <f t="shared" si="3"/>
        <v>0</v>
      </c>
    </row>
    <row r="193" spans="1:16" hidden="1" x14ac:dyDescent="0.3">
      <c r="A193" s="20"/>
      <c r="B193" s="20"/>
      <c r="C193" s="38" t="s">
        <v>74</v>
      </c>
      <c r="D193" s="38"/>
      <c r="E193" s="44">
        <v>911</v>
      </c>
      <c r="F193" s="280">
        <v>5050104001</v>
      </c>
      <c r="G193" s="254"/>
      <c r="H193" s="20">
        <f>VLOOKUP($F193,'tb control'!$C$10:$G$247,5,FALSE)</f>
        <v>0</v>
      </c>
      <c r="L193" s="81">
        <f>VLOOKUP(F193,'[1]tb control'!$C$10:$F$266,4,FALSE)</f>
        <v>0</v>
      </c>
      <c r="M193" s="234">
        <f t="shared" si="3"/>
        <v>0</v>
      </c>
    </row>
    <row r="194" spans="1:16" s="1" customFormat="1" hidden="1" x14ac:dyDescent="0.3">
      <c r="A194" s="20"/>
      <c r="B194" s="20"/>
      <c r="C194" s="38" t="s">
        <v>173</v>
      </c>
      <c r="D194" s="38"/>
      <c r="E194" s="44">
        <v>915</v>
      </c>
      <c r="F194" s="280">
        <v>5050104099</v>
      </c>
      <c r="G194" s="254"/>
      <c r="H194" s="20">
        <f>VLOOKUP($F194,'tb control'!$C$10:$G$247,5,FALSE)</f>
        <v>0</v>
      </c>
      <c r="I194" s="20"/>
      <c r="J194" s="20"/>
      <c r="K194" s="35"/>
      <c r="L194" s="81">
        <f>VLOOKUP(F194,'[1]tb control'!$C$10:$F$266,4,FALSE)</f>
        <v>0</v>
      </c>
      <c r="M194" s="234">
        <f t="shared" si="3"/>
        <v>0</v>
      </c>
      <c r="P194" s="108"/>
    </row>
    <row r="195" spans="1:16" s="1" customFormat="1" hidden="1" x14ac:dyDescent="0.3">
      <c r="A195" s="20"/>
      <c r="B195" s="20"/>
      <c r="C195" s="38" t="s">
        <v>76</v>
      </c>
      <c r="D195" s="38"/>
      <c r="E195" s="44">
        <v>922</v>
      </c>
      <c r="F195" s="280">
        <v>5050107001</v>
      </c>
      <c r="G195" s="254"/>
      <c r="H195" s="20">
        <f>VLOOKUP($F195,'tb control'!$C$10:$G$247,5,FALSE)</f>
        <v>0</v>
      </c>
      <c r="I195" s="20"/>
      <c r="J195" s="20"/>
      <c r="K195" s="35"/>
      <c r="L195" s="81">
        <f>VLOOKUP(F195,'[1]tb control'!$C$10:$F$266,4,FALSE)</f>
        <v>0</v>
      </c>
      <c r="M195" s="234">
        <f t="shared" si="3"/>
        <v>0</v>
      </c>
      <c r="P195" s="108"/>
    </row>
    <row r="196" spans="1:16" s="1" customFormat="1" hidden="1" x14ac:dyDescent="0.3">
      <c r="A196" s="20"/>
      <c r="B196" s="20"/>
      <c r="C196" s="38" t="s">
        <v>174</v>
      </c>
      <c r="D196" s="38"/>
      <c r="E196" s="44">
        <v>924</v>
      </c>
      <c r="F196" s="280">
        <v>5050107002</v>
      </c>
      <c r="G196" s="254"/>
      <c r="H196" s="20">
        <f>VLOOKUP($F196,'tb control'!$C$10:$G$247,5,FALSE)</f>
        <v>0</v>
      </c>
      <c r="I196" s="20"/>
      <c r="J196" s="20"/>
      <c r="K196" s="35"/>
      <c r="L196" s="81">
        <f>VLOOKUP(F196,'[1]tb control'!$C$10:$F$266,4,FALSE)</f>
        <v>0</v>
      </c>
      <c r="M196" s="234">
        <f t="shared" si="3"/>
        <v>0</v>
      </c>
      <c r="P196" s="108"/>
    </row>
    <row r="197" spans="1:16" hidden="1" x14ac:dyDescent="0.3">
      <c r="A197" s="20"/>
      <c r="B197" s="20"/>
      <c r="C197" s="38" t="s">
        <v>75</v>
      </c>
      <c r="D197" s="38"/>
      <c r="E197" s="44">
        <v>921</v>
      </c>
      <c r="F197" s="280">
        <v>5050105002</v>
      </c>
      <c r="G197" s="254"/>
      <c r="H197" s="20">
        <f>VLOOKUP($F197,'tb control'!$C$10:$G$247,5,FALSE)</f>
        <v>0</v>
      </c>
      <c r="L197" s="81">
        <f>VLOOKUP(F197,'[1]tb control'!$C$10:$F$266,4,FALSE)</f>
        <v>0</v>
      </c>
      <c r="M197" s="234">
        <f t="shared" si="3"/>
        <v>0</v>
      </c>
    </row>
    <row r="198" spans="1:16" hidden="1" x14ac:dyDescent="0.3">
      <c r="A198" s="20"/>
      <c r="B198" s="20"/>
      <c r="C198" s="38" t="s">
        <v>77</v>
      </c>
      <c r="D198" s="38"/>
      <c r="E198" s="44">
        <v>923</v>
      </c>
      <c r="F198" s="280">
        <v>5050105003</v>
      </c>
      <c r="G198" s="254"/>
      <c r="H198" s="20">
        <f>VLOOKUP($F198,'tb control'!$C$10:$G$247,5,FALSE)</f>
        <v>0</v>
      </c>
      <c r="L198" s="81">
        <f>VLOOKUP(F198,'[1]tb control'!$C$10:$F$266,4,FALSE)</f>
        <v>0</v>
      </c>
      <c r="M198" s="234">
        <f t="shared" si="3"/>
        <v>0</v>
      </c>
    </row>
    <row r="199" spans="1:16" hidden="1" x14ac:dyDescent="0.3">
      <c r="A199" s="20"/>
      <c r="B199" s="20"/>
      <c r="C199" s="38" t="s">
        <v>78</v>
      </c>
      <c r="D199" s="38"/>
      <c r="E199" s="44">
        <v>929</v>
      </c>
      <c r="F199" s="280">
        <v>5050105007</v>
      </c>
      <c r="G199" s="254"/>
      <c r="H199" s="20">
        <f>VLOOKUP($F199,'tb control'!$C$10:$G$247,5,FALSE)</f>
        <v>0</v>
      </c>
      <c r="L199" s="81">
        <f>VLOOKUP(F199,'[1]tb control'!$C$10:$F$266,4,FALSE)</f>
        <v>0</v>
      </c>
      <c r="M199" s="234">
        <f t="shared" si="3"/>
        <v>0</v>
      </c>
    </row>
    <row r="200" spans="1:16" hidden="1" x14ac:dyDescent="0.3">
      <c r="A200" s="20"/>
      <c r="B200" s="20"/>
      <c r="C200" s="38" t="s">
        <v>175</v>
      </c>
      <c r="D200" s="38"/>
      <c r="E200" s="44">
        <v>931</v>
      </c>
      <c r="F200" s="280">
        <v>5050105009</v>
      </c>
      <c r="G200" s="254"/>
      <c r="H200" s="20">
        <f>VLOOKUP($F200,'tb control'!$C$10:$G$247,5,FALSE)</f>
        <v>0</v>
      </c>
      <c r="L200" s="81">
        <f>VLOOKUP(F200,'[1]tb control'!$C$10:$F$266,4,FALSE)</f>
        <v>0</v>
      </c>
      <c r="M200" s="234">
        <f t="shared" si="3"/>
        <v>0</v>
      </c>
    </row>
    <row r="201" spans="1:16" hidden="1" x14ac:dyDescent="0.3">
      <c r="A201" s="20"/>
      <c r="B201" s="20"/>
      <c r="C201" s="38" t="s">
        <v>176</v>
      </c>
      <c r="D201" s="38"/>
      <c r="E201" s="44">
        <v>932</v>
      </c>
      <c r="F201" s="280">
        <v>5050105011</v>
      </c>
      <c r="G201" s="254"/>
      <c r="H201" s="20">
        <f>VLOOKUP($F201,'tb control'!$C$10:$G$247,5,FALSE)</f>
        <v>0</v>
      </c>
      <c r="L201" s="81">
        <f>VLOOKUP(F201,'[1]tb control'!$C$10:$F$266,4,FALSE)</f>
        <v>0</v>
      </c>
      <c r="M201" s="234">
        <f t="shared" si="3"/>
        <v>0</v>
      </c>
    </row>
    <row r="202" spans="1:16" hidden="1" x14ac:dyDescent="0.3">
      <c r="A202" s="20"/>
      <c r="B202" s="20"/>
      <c r="C202" s="38" t="s">
        <v>79</v>
      </c>
      <c r="D202" s="38"/>
      <c r="E202" s="44">
        <v>935</v>
      </c>
      <c r="F202" s="280">
        <v>5050105013</v>
      </c>
      <c r="G202" s="254"/>
      <c r="H202" s="20">
        <f>VLOOKUP($F202,'tb control'!$C$10:$G$247,5,FALSE)</f>
        <v>0</v>
      </c>
      <c r="L202" s="81">
        <f>VLOOKUP(F202,'[1]tb control'!$C$10:$F$266,4,FALSE)</f>
        <v>0</v>
      </c>
      <c r="M202" s="234">
        <f t="shared" si="3"/>
        <v>0</v>
      </c>
    </row>
    <row r="203" spans="1:16" hidden="1" x14ac:dyDescent="0.3">
      <c r="A203" s="20"/>
      <c r="B203" s="20"/>
      <c r="C203" s="38" t="s">
        <v>259</v>
      </c>
      <c r="D203" s="38"/>
      <c r="E203" s="44">
        <v>940</v>
      </c>
      <c r="F203" s="280">
        <v>5050105014</v>
      </c>
      <c r="G203" s="254"/>
      <c r="H203" s="20">
        <f>VLOOKUP($F203,'tb control'!$C$10:$G$247,5,FALSE)</f>
        <v>0</v>
      </c>
      <c r="L203" s="81">
        <f>VLOOKUP(F203,'[1]tb control'!$C$10:$F$266,4,FALSE)</f>
        <v>0</v>
      </c>
      <c r="M203" s="234">
        <f t="shared" si="3"/>
        <v>0</v>
      </c>
    </row>
    <row r="204" spans="1:16" hidden="1" x14ac:dyDescent="0.3">
      <c r="A204" s="20"/>
      <c r="B204" s="20"/>
      <c r="C204" s="38" t="s">
        <v>177</v>
      </c>
      <c r="D204" s="38"/>
      <c r="E204" s="44">
        <v>940</v>
      </c>
      <c r="F204" s="280">
        <v>5050105099</v>
      </c>
      <c r="G204" s="254"/>
      <c r="H204" s="20">
        <f>VLOOKUP($F204,'tb control'!$C$10:$G$247,5,FALSE)</f>
        <v>0</v>
      </c>
      <c r="L204" s="81">
        <f>VLOOKUP(F204,'[1]tb control'!$C$10:$F$266,4,FALSE)</f>
        <v>0</v>
      </c>
      <c r="M204" s="234">
        <f t="shared" si="3"/>
        <v>0</v>
      </c>
    </row>
    <row r="205" spans="1:16" hidden="1" x14ac:dyDescent="0.3">
      <c r="A205" s="20"/>
      <c r="B205" s="20"/>
      <c r="C205" s="38" t="s">
        <v>80</v>
      </c>
      <c r="D205" s="38"/>
      <c r="E205" s="44">
        <v>941</v>
      </c>
      <c r="F205" s="280">
        <v>5050106001</v>
      </c>
      <c r="G205" s="254"/>
      <c r="H205" s="20">
        <f>VLOOKUP($F205,'tb control'!$C$10:$G$247,5,FALSE)</f>
        <v>0</v>
      </c>
      <c r="L205" s="81">
        <f>VLOOKUP(F205,'[1]tb control'!$C$10:$F$266,4,FALSE)</f>
        <v>0</v>
      </c>
      <c r="M205" s="234">
        <f t="shared" si="3"/>
        <v>0</v>
      </c>
    </row>
    <row r="206" spans="1:16" hidden="1" x14ac:dyDescent="0.3">
      <c r="A206" s="20"/>
      <c r="B206" s="20"/>
      <c r="C206" s="38" t="s">
        <v>81</v>
      </c>
      <c r="D206" s="38"/>
      <c r="E206" s="44">
        <v>950</v>
      </c>
      <c r="F206" s="280">
        <v>5050199099</v>
      </c>
      <c r="G206" s="254"/>
      <c r="H206" s="20">
        <f>VLOOKUP($F206,'tb control'!$C$10:$G$247,5,FALSE)</f>
        <v>0</v>
      </c>
      <c r="L206" s="81">
        <f>VLOOKUP(F206,'[1]tb control'!$C$10:$F$266,4,FALSE)</f>
        <v>0</v>
      </c>
      <c r="M206" s="234">
        <f t="shared" ref="M206:M232" si="4">H206+L206</f>
        <v>0</v>
      </c>
    </row>
    <row r="207" spans="1:16" hidden="1" x14ac:dyDescent="0.3">
      <c r="A207" s="20"/>
      <c r="B207" s="20"/>
      <c r="C207" s="38"/>
      <c r="D207" s="38"/>
      <c r="E207" s="44"/>
      <c r="F207" s="280">
        <v>5050102003</v>
      </c>
      <c r="G207" s="254"/>
      <c r="H207" s="20">
        <f>VLOOKUP($F207,'tb control'!$C$10:$G$247,5,FALSE)</f>
        <v>0</v>
      </c>
      <c r="L207" s="81">
        <f>VLOOKUP(F207,'[1]tb control'!$C$10:$F$266,4,FALSE)</f>
        <v>0</v>
      </c>
      <c r="M207" s="234">
        <f t="shared" si="4"/>
        <v>0</v>
      </c>
    </row>
    <row r="208" spans="1:16" hidden="1" x14ac:dyDescent="0.3">
      <c r="A208" s="20"/>
      <c r="B208" s="20" t="s">
        <v>320</v>
      </c>
      <c r="C208" s="38"/>
      <c r="D208" s="38"/>
      <c r="E208" s="44"/>
      <c r="F208" s="280"/>
      <c r="G208" s="254"/>
      <c r="H208" s="24">
        <f>SUM(H192:H207)</f>
        <v>0</v>
      </c>
      <c r="L208" s="24">
        <f>SUM(L192:L207)</f>
        <v>0</v>
      </c>
      <c r="M208" s="234">
        <f t="shared" si="4"/>
        <v>0</v>
      </c>
    </row>
    <row r="209" spans="1:14" hidden="1" x14ac:dyDescent="0.3">
      <c r="A209" s="20" t="s">
        <v>252</v>
      </c>
      <c r="B209" s="20"/>
      <c r="C209" s="38"/>
      <c r="D209" s="38"/>
      <c r="E209" s="44"/>
      <c r="F209" s="280"/>
      <c r="G209" s="254"/>
      <c r="H209" s="25"/>
      <c r="L209" s="81"/>
      <c r="M209" s="234">
        <f t="shared" si="4"/>
        <v>0</v>
      </c>
    </row>
    <row r="210" spans="1:14" hidden="1" x14ac:dyDescent="0.3">
      <c r="A210" s="20"/>
      <c r="B210" s="20"/>
      <c r="C210" s="38" t="s">
        <v>178</v>
      </c>
      <c r="D210" s="38"/>
      <c r="E210" s="44"/>
      <c r="F210" s="280">
        <v>5050409000</v>
      </c>
      <c r="G210" s="254"/>
      <c r="H210" s="25">
        <f>VLOOKUP($F210,'tb control'!$C$10:$G$247,5,FALSE)</f>
        <v>0</v>
      </c>
      <c r="L210" s="81">
        <f>VLOOKUP(F210,'[1]tb control'!$C$10:$F$266,4,FALSE)</f>
        <v>0</v>
      </c>
      <c r="M210" s="234">
        <f t="shared" si="4"/>
        <v>0</v>
      </c>
    </row>
    <row r="211" spans="1:14" hidden="1" x14ac:dyDescent="0.3">
      <c r="A211" s="20"/>
      <c r="B211" s="20"/>
      <c r="C211" s="38" t="s">
        <v>179</v>
      </c>
      <c r="D211" s="38"/>
      <c r="E211" s="44"/>
      <c r="F211" s="280">
        <v>5050499000</v>
      </c>
      <c r="G211" s="254"/>
      <c r="H211" s="25">
        <f>IFERROR(VLOOKUP(F211,'tb control'!C10:D248,2,FALSE),0)</f>
        <v>0</v>
      </c>
      <c r="L211" s="81">
        <f>VLOOKUP(F211,'[1]tb control'!$C$10:$F$266,4,FALSE)</f>
        <v>0</v>
      </c>
      <c r="M211" s="234">
        <f t="shared" si="4"/>
        <v>0</v>
      </c>
    </row>
    <row r="212" spans="1:14" hidden="1" x14ac:dyDescent="0.3">
      <c r="A212" s="20"/>
      <c r="B212" s="20"/>
      <c r="C212" s="38" t="s">
        <v>422</v>
      </c>
      <c r="D212" s="38"/>
      <c r="E212" s="44"/>
      <c r="F212" s="280"/>
      <c r="G212" s="254"/>
      <c r="H212" s="264">
        <f>H211+H210</f>
        <v>0</v>
      </c>
      <c r="L212" s="264">
        <f>L211+L210</f>
        <v>0</v>
      </c>
      <c r="M212" s="234"/>
    </row>
    <row r="213" spans="1:14" ht="12.75" customHeight="1" x14ac:dyDescent="0.3">
      <c r="A213" s="20"/>
      <c r="B213" s="20"/>
      <c r="C213" s="38"/>
      <c r="D213" s="38"/>
      <c r="E213" s="44"/>
      <c r="F213" s="280"/>
      <c r="G213" s="254"/>
      <c r="H213" s="25"/>
      <c r="L213" s="81"/>
      <c r="M213" s="234">
        <f t="shared" si="4"/>
        <v>0</v>
      </c>
    </row>
    <row r="214" spans="1:14" hidden="1" x14ac:dyDescent="0.3">
      <c r="A214" s="36" t="s">
        <v>321</v>
      </c>
      <c r="C214" s="49"/>
      <c r="F214" s="280"/>
      <c r="G214" s="254"/>
      <c r="H214" s="26">
        <f>SUM(H208,H188,H184,H80)+H212</f>
        <v>0</v>
      </c>
      <c r="I214" s="22"/>
      <c r="J214" s="22"/>
      <c r="K214" s="43"/>
      <c r="L214" s="26">
        <f>SUM(L208,L188,L184,L80)+L212</f>
        <v>0</v>
      </c>
      <c r="M214" s="234">
        <f t="shared" si="4"/>
        <v>0</v>
      </c>
      <c r="N214" s="54"/>
    </row>
    <row r="215" spans="1:14" hidden="1" x14ac:dyDescent="0.3">
      <c r="F215" s="280"/>
      <c r="G215" s="254"/>
      <c r="H215" s="25"/>
      <c r="K215" s="43"/>
      <c r="L215" s="81"/>
      <c r="M215" s="234">
        <f t="shared" si="4"/>
        <v>0</v>
      </c>
    </row>
    <row r="216" spans="1:14" x14ac:dyDescent="0.3">
      <c r="A216" s="33" t="s">
        <v>251</v>
      </c>
      <c r="B216" s="33"/>
      <c r="F216" s="280"/>
      <c r="G216" s="254"/>
      <c r="H216" s="26">
        <f>H31-H214</f>
        <v>0</v>
      </c>
      <c r="I216" s="23"/>
      <c r="J216" s="23"/>
      <c r="K216" s="263"/>
      <c r="L216" s="23">
        <f>L31-L214</f>
        <v>0</v>
      </c>
      <c r="M216" s="234">
        <f t="shared" si="4"/>
        <v>0</v>
      </c>
    </row>
    <row r="217" spans="1:14" x14ac:dyDescent="0.3">
      <c r="F217" s="280"/>
      <c r="G217" s="254"/>
      <c r="H217" s="25"/>
      <c r="K217" s="43"/>
      <c r="L217" s="81"/>
      <c r="M217" s="234">
        <f t="shared" si="4"/>
        <v>0</v>
      </c>
    </row>
    <row r="218" spans="1:14" x14ac:dyDescent="0.3">
      <c r="A218" s="49" t="s">
        <v>325</v>
      </c>
      <c r="B218" s="49"/>
      <c r="C218" s="49"/>
      <c r="D218" s="49"/>
      <c r="E218" s="49"/>
      <c r="F218" s="282"/>
      <c r="G218" s="254"/>
      <c r="H218" s="25"/>
      <c r="K218" s="43"/>
      <c r="L218" s="81"/>
      <c r="M218" s="234">
        <f t="shared" si="4"/>
        <v>0</v>
      </c>
    </row>
    <row r="219" spans="1:14" x14ac:dyDescent="0.3">
      <c r="C219" s="36" t="s">
        <v>218</v>
      </c>
      <c r="D219" s="36"/>
      <c r="E219" s="36"/>
      <c r="F219" s="280">
        <v>4030101000</v>
      </c>
      <c r="G219" s="254"/>
      <c r="H219" s="20">
        <f>VLOOKUP($F219,'tb control'!$C$10:$G$247,5,FALSE)</f>
        <v>8282000</v>
      </c>
      <c r="I219" s="20">
        <v>11000000</v>
      </c>
      <c r="K219" s="40"/>
      <c r="L219" s="81">
        <f>I219+J219</f>
        <v>11000000</v>
      </c>
      <c r="M219" s="234">
        <f t="shared" si="4"/>
        <v>19282000</v>
      </c>
    </row>
    <row r="220" spans="1:14" hidden="1" x14ac:dyDescent="0.3">
      <c r="C220" s="36" t="s">
        <v>354</v>
      </c>
      <c r="D220" s="36"/>
      <c r="E220" s="36"/>
      <c r="F220" s="280">
        <v>4030106000</v>
      </c>
      <c r="G220" s="254"/>
      <c r="H220" s="23">
        <f>VLOOKUP($F220,'tb control'!$C$10:$G$247,5,FALSE)</f>
        <v>0</v>
      </c>
      <c r="I220" s="23"/>
      <c r="J220" s="23"/>
      <c r="K220" s="310"/>
      <c r="L220" s="81">
        <f>I220+J220</f>
        <v>0</v>
      </c>
      <c r="M220" s="234">
        <f t="shared" si="4"/>
        <v>0</v>
      </c>
    </row>
    <row r="221" spans="1:14" x14ac:dyDescent="0.3">
      <c r="C221" s="38" t="s">
        <v>326</v>
      </c>
      <c r="F221" s="280"/>
      <c r="G221" s="254"/>
      <c r="H221" s="24">
        <f>SUM(H219:H220)</f>
        <v>8282000</v>
      </c>
      <c r="I221" s="24">
        <f>SUM(I219:I220)</f>
        <v>11000000</v>
      </c>
      <c r="J221" s="21"/>
      <c r="K221" s="311"/>
      <c r="L221" s="24">
        <f>SUM(L219:L220)</f>
        <v>11000000</v>
      </c>
      <c r="M221" s="234">
        <f t="shared" si="4"/>
        <v>19282000</v>
      </c>
    </row>
    <row r="222" spans="1:14" x14ac:dyDescent="0.3">
      <c r="F222" s="280"/>
      <c r="G222" s="254"/>
      <c r="H222" s="25"/>
      <c r="L222" s="81"/>
      <c r="M222" s="234">
        <f t="shared" si="4"/>
        <v>0</v>
      </c>
    </row>
    <row r="223" spans="1:14" x14ac:dyDescent="0.3">
      <c r="A223" s="36" t="s">
        <v>327</v>
      </c>
      <c r="F223" s="280"/>
      <c r="G223" s="254"/>
      <c r="H223" s="25"/>
      <c r="L223" s="81"/>
      <c r="M223" s="234">
        <f t="shared" si="4"/>
        <v>0</v>
      </c>
    </row>
    <row r="224" spans="1:14" hidden="1" x14ac:dyDescent="0.3">
      <c r="A224" s="20"/>
      <c r="B224" s="20"/>
      <c r="C224" s="38" t="s">
        <v>166</v>
      </c>
      <c r="D224" s="38"/>
      <c r="E224" s="44">
        <v>878</v>
      </c>
      <c r="F224" s="280">
        <v>5021402000</v>
      </c>
      <c r="G224" s="254"/>
      <c r="H224" s="25">
        <f>VLOOKUP($F224,'tb control'!$C$10:$G$247,5,FALSE)</f>
        <v>0</v>
      </c>
      <c r="L224" s="81">
        <f>VLOOKUP(F224,'[1]tb control'!$C$10:$F$266,4,FALSE)</f>
        <v>0</v>
      </c>
      <c r="M224" s="234">
        <f t="shared" si="4"/>
        <v>0</v>
      </c>
    </row>
    <row r="225" spans="1:16" hidden="1" x14ac:dyDescent="0.3">
      <c r="A225" s="20"/>
      <c r="B225" s="20"/>
      <c r="C225" s="50" t="s">
        <v>167</v>
      </c>
      <c r="D225" s="38"/>
      <c r="E225" s="44">
        <v>50214030</v>
      </c>
      <c r="F225" s="280">
        <v>5021403000</v>
      </c>
      <c r="G225" s="254"/>
      <c r="H225" s="25">
        <f>VLOOKUP($F225,'tb control'!$C$10:$G$247,5,FALSE)</f>
        <v>0</v>
      </c>
      <c r="L225" s="81">
        <f>VLOOKUP(F225,'[1]tb control'!$C$10:$F$266,4,FALSE)</f>
        <v>0</v>
      </c>
      <c r="M225" s="234">
        <f t="shared" si="4"/>
        <v>0</v>
      </c>
    </row>
    <row r="226" spans="1:16" hidden="1" x14ac:dyDescent="0.3">
      <c r="A226" s="20"/>
      <c r="B226" s="20"/>
      <c r="C226" s="50" t="s">
        <v>168</v>
      </c>
      <c r="D226" s="38"/>
      <c r="E226" s="44">
        <v>878</v>
      </c>
      <c r="F226" s="280">
        <v>5021405000</v>
      </c>
      <c r="G226" s="254"/>
      <c r="H226" s="25">
        <f>VLOOKUP($F226,'tb control'!$C$10:$G$247,5,FALSE)</f>
        <v>0</v>
      </c>
      <c r="L226" s="81">
        <f>VLOOKUP(F226,'[1]tb control'!$C$10:$F$266,4,FALSE)</f>
        <v>0</v>
      </c>
      <c r="M226" s="234">
        <f t="shared" si="4"/>
        <v>0</v>
      </c>
    </row>
    <row r="227" spans="1:16" hidden="1" x14ac:dyDescent="0.3">
      <c r="A227" s="20"/>
      <c r="B227" s="20"/>
      <c r="C227" s="38" t="s">
        <v>169</v>
      </c>
      <c r="D227" s="38"/>
      <c r="E227" s="44">
        <v>878</v>
      </c>
      <c r="F227" s="280">
        <v>5021499000</v>
      </c>
      <c r="G227" s="254"/>
      <c r="H227" s="20">
        <f>VLOOKUP($F227,'tb control'!$C$10:$G$247,5,FALSE)</f>
        <v>0</v>
      </c>
      <c r="L227" s="81">
        <f>VLOOKUP(F227,'[1]tb control'!$C$10:$F$266,4,FALSE)</f>
        <v>0</v>
      </c>
      <c r="M227" s="234">
        <f t="shared" si="4"/>
        <v>0</v>
      </c>
    </row>
    <row r="228" spans="1:16" hidden="1" x14ac:dyDescent="0.3">
      <c r="C228" s="38" t="s">
        <v>328</v>
      </c>
      <c r="F228" s="280"/>
      <c r="G228" s="254"/>
      <c r="H228" s="24">
        <f>SUM(H224:H227)</f>
        <v>0</v>
      </c>
      <c r="L228" s="24">
        <f>SUM(L224:L227)</f>
        <v>0</v>
      </c>
      <c r="M228" s="234">
        <f t="shared" si="4"/>
        <v>0</v>
      </c>
    </row>
    <row r="229" spans="1:16" x14ac:dyDescent="0.3">
      <c r="F229" s="280"/>
      <c r="G229" s="254"/>
      <c r="H229" s="25"/>
      <c r="L229" s="81"/>
      <c r="M229" s="234">
        <f t="shared" si="4"/>
        <v>0</v>
      </c>
    </row>
    <row r="230" spans="1:16" x14ac:dyDescent="0.3">
      <c r="A230" s="36" t="s">
        <v>329</v>
      </c>
      <c r="F230" s="280"/>
      <c r="G230" s="283"/>
      <c r="H230" s="23">
        <f>H221-H228</f>
        <v>8282000</v>
      </c>
      <c r="I230" s="23">
        <f>I221-I228</f>
        <v>11000000</v>
      </c>
      <c r="J230" s="23"/>
      <c r="K230" s="263"/>
      <c r="L230" s="23">
        <f>L221-L228</f>
        <v>11000000</v>
      </c>
      <c r="M230" s="234">
        <f t="shared" si="4"/>
        <v>19282000</v>
      </c>
    </row>
    <row r="231" spans="1:16" x14ac:dyDescent="0.3">
      <c r="F231" s="280"/>
      <c r="G231" s="254"/>
      <c r="L231" s="81"/>
      <c r="M231" s="234">
        <f t="shared" si="4"/>
        <v>0</v>
      </c>
    </row>
    <row r="232" spans="1:16" s="117" customFormat="1" ht="17.25" thickBot="1" x14ac:dyDescent="0.35">
      <c r="A232" s="33" t="s">
        <v>330</v>
      </c>
      <c r="B232" s="33"/>
      <c r="C232" s="100"/>
      <c r="D232" s="100"/>
      <c r="E232" s="100"/>
      <c r="F232" s="284"/>
      <c r="G232" s="285" t="s">
        <v>184</v>
      </c>
      <c r="H232" s="312">
        <f>H216+H230</f>
        <v>8282000</v>
      </c>
      <c r="I232" s="312">
        <f>I216+I230</f>
        <v>11000000</v>
      </c>
      <c r="J232" s="312">
        <f>I232-L232</f>
        <v>0</v>
      </c>
      <c r="K232" s="313"/>
      <c r="L232" s="312">
        <f>(L216+L230)</f>
        <v>11000000</v>
      </c>
      <c r="M232" s="234">
        <f t="shared" si="4"/>
        <v>19282000</v>
      </c>
      <c r="P232" s="56"/>
    </row>
    <row r="233" spans="1:16" ht="17.25" thickTop="1" x14ac:dyDescent="0.3">
      <c r="F233" s="280"/>
      <c r="G233" s="254"/>
      <c r="H233" s="51"/>
      <c r="I233" s="51"/>
      <c r="J233" s="51"/>
      <c r="K233" s="52"/>
      <c r="L233" s="114">
        <f>L232-[2]FC1DIS!$H$232</f>
        <v>0</v>
      </c>
    </row>
    <row r="234" spans="1:16" x14ac:dyDescent="0.3">
      <c r="A234" s="287"/>
      <c r="I234" s="51"/>
      <c r="J234" s="51"/>
      <c r="K234" s="52"/>
      <c r="L234" s="116">
        <v>307278557.20250499</v>
      </c>
    </row>
    <row r="235" spans="1:16" x14ac:dyDescent="0.3">
      <c r="A235" s="288"/>
      <c r="L235" s="81"/>
    </row>
    <row r="236" spans="1:16" x14ac:dyDescent="0.3">
      <c r="E236" s="99" t="s">
        <v>97</v>
      </c>
      <c r="F236" s="257"/>
      <c r="G236" s="20"/>
      <c r="I236" s="109"/>
      <c r="J236" s="109"/>
      <c r="L236" s="81"/>
    </row>
    <row r="237" spans="1:16" x14ac:dyDescent="0.3">
      <c r="E237" s="101"/>
      <c r="F237" s="262"/>
      <c r="G237" s="105" t="s">
        <v>389</v>
      </c>
      <c r="I237" s="109"/>
      <c r="J237" s="109"/>
      <c r="L237" s="81"/>
    </row>
    <row r="238" spans="1:16" x14ac:dyDescent="0.3">
      <c r="E238" s="104"/>
      <c r="F238" s="257"/>
      <c r="G238" s="106" t="s">
        <v>362</v>
      </c>
      <c r="I238" s="109"/>
      <c r="J238" s="109"/>
      <c r="L238" s="81"/>
    </row>
    <row r="239" spans="1:16" x14ac:dyDescent="0.3">
      <c r="L239" s="81"/>
    </row>
    <row r="240" spans="1:16" x14ac:dyDescent="0.3">
      <c r="L240" s="81"/>
    </row>
    <row r="241" spans="12:12" x14ac:dyDescent="0.3">
      <c r="L241" s="81"/>
    </row>
    <row r="242" spans="12:12" x14ac:dyDescent="0.3">
      <c r="L242" s="81"/>
    </row>
    <row r="243" spans="12:12" x14ac:dyDescent="0.3">
      <c r="L243" s="81"/>
    </row>
  </sheetData>
  <autoFilter ref="L12:N234"/>
  <mergeCells count="5">
    <mergeCell ref="A5:L5"/>
    <mergeCell ref="A1:L1"/>
    <mergeCell ref="A2:L2"/>
    <mergeCell ref="A3:L3"/>
    <mergeCell ref="A4:L4"/>
  </mergeCells>
  <printOptions horizontalCentered="1"/>
  <pageMargins left="0.43307086614173229" right="0.43307086614173229" top="0.39370078740157483" bottom="0.39370078740157483" header="0.31496062992125984" footer="0.31496062992125984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zoomScaleNormal="100" workbookViewId="0">
      <pane ySplit="5" topLeftCell="A6" activePane="bottomLeft" state="frozen"/>
      <selection activeCell="J32" sqref="J32"/>
      <selection pane="bottomLeft" activeCell="H39" sqref="H39"/>
    </sheetView>
  </sheetViews>
  <sheetFormatPr defaultRowHeight="16.5" x14ac:dyDescent="0.3"/>
  <cols>
    <col min="1" max="1" width="5.140625" style="2" customWidth="1"/>
    <col min="2" max="2" width="3.42578125" style="3" customWidth="1"/>
    <col min="3" max="3" width="38.5703125" style="4" bestFit="1" customWidth="1"/>
    <col min="4" max="4" width="11.140625" style="15" customWidth="1"/>
    <col min="5" max="5" width="2.85546875" style="4" customWidth="1"/>
    <col min="6" max="6" width="16.5703125" style="109" customWidth="1"/>
    <col min="7" max="7" width="16.5703125" style="242" hidden="1" customWidth="1"/>
    <col min="8" max="8" width="16.5703125" style="68" customWidth="1"/>
    <col min="9" max="10" width="16.5703125" style="64" customWidth="1"/>
    <col min="11" max="11" width="16.28515625" style="64" bestFit="1" customWidth="1"/>
    <col min="12" max="255" width="9.140625" style="64"/>
    <col min="256" max="256" width="5.140625" style="64" customWidth="1"/>
    <col min="257" max="257" width="3.42578125" style="64" customWidth="1"/>
    <col min="258" max="258" width="38.5703125" style="64" bestFit="1" customWidth="1"/>
    <col min="259" max="259" width="1.85546875" style="64" customWidth="1"/>
    <col min="260" max="260" width="2.42578125" style="64" customWidth="1"/>
    <col min="261" max="261" width="14.5703125" style="64" bestFit="1" customWidth="1"/>
    <col min="262" max="262" width="2.140625" style="64" bestFit="1" customWidth="1"/>
    <col min="263" max="263" width="16" style="64" bestFit="1" customWidth="1"/>
    <col min="264" max="511" width="9.140625" style="64"/>
    <col min="512" max="512" width="5.140625" style="64" customWidth="1"/>
    <col min="513" max="513" width="3.42578125" style="64" customWidth="1"/>
    <col min="514" max="514" width="38.5703125" style="64" bestFit="1" customWidth="1"/>
    <col min="515" max="515" width="1.85546875" style="64" customWidth="1"/>
    <col min="516" max="516" width="2.42578125" style="64" customWidth="1"/>
    <col min="517" max="517" width="14.5703125" style="64" bestFit="1" customWidth="1"/>
    <col min="518" max="518" width="2.140625" style="64" bestFit="1" customWidth="1"/>
    <col min="519" max="519" width="16" style="64" bestFit="1" customWidth="1"/>
    <col min="520" max="767" width="9.140625" style="64"/>
    <col min="768" max="768" width="5.140625" style="64" customWidth="1"/>
    <col min="769" max="769" width="3.42578125" style="64" customWidth="1"/>
    <col min="770" max="770" width="38.5703125" style="64" bestFit="1" customWidth="1"/>
    <col min="771" max="771" width="1.85546875" style="64" customWidth="1"/>
    <col min="772" max="772" width="2.42578125" style="64" customWidth="1"/>
    <col min="773" max="773" width="14.5703125" style="64" bestFit="1" customWidth="1"/>
    <col min="774" max="774" width="2.140625" style="64" bestFit="1" customWidth="1"/>
    <col min="775" max="775" width="16" style="64" bestFit="1" customWidth="1"/>
    <col min="776" max="1023" width="9.140625" style="64"/>
    <col min="1024" max="1024" width="5.140625" style="64" customWidth="1"/>
    <col min="1025" max="1025" width="3.42578125" style="64" customWidth="1"/>
    <col min="1026" max="1026" width="38.5703125" style="64" bestFit="1" customWidth="1"/>
    <col min="1027" max="1027" width="1.85546875" style="64" customWidth="1"/>
    <col min="1028" max="1028" width="2.42578125" style="64" customWidth="1"/>
    <col min="1029" max="1029" width="14.5703125" style="64" bestFit="1" customWidth="1"/>
    <col min="1030" max="1030" width="2.140625" style="64" bestFit="1" customWidth="1"/>
    <col min="1031" max="1031" width="16" style="64" bestFit="1" customWidth="1"/>
    <col min="1032" max="1279" width="9.140625" style="64"/>
    <col min="1280" max="1280" width="5.140625" style="64" customWidth="1"/>
    <col min="1281" max="1281" width="3.42578125" style="64" customWidth="1"/>
    <col min="1282" max="1282" width="38.5703125" style="64" bestFit="1" customWidth="1"/>
    <col min="1283" max="1283" width="1.85546875" style="64" customWidth="1"/>
    <col min="1284" max="1284" width="2.42578125" style="64" customWidth="1"/>
    <col min="1285" max="1285" width="14.5703125" style="64" bestFit="1" customWidth="1"/>
    <col min="1286" max="1286" width="2.140625" style="64" bestFit="1" customWidth="1"/>
    <col min="1287" max="1287" width="16" style="64" bestFit="1" customWidth="1"/>
    <col min="1288" max="1535" width="9.140625" style="64"/>
    <col min="1536" max="1536" width="5.140625" style="64" customWidth="1"/>
    <col min="1537" max="1537" width="3.42578125" style="64" customWidth="1"/>
    <col min="1538" max="1538" width="38.5703125" style="64" bestFit="1" customWidth="1"/>
    <col min="1539" max="1539" width="1.85546875" style="64" customWidth="1"/>
    <col min="1540" max="1540" width="2.42578125" style="64" customWidth="1"/>
    <col min="1541" max="1541" width="14.5703125" style="64" bestFit="1" customWidth="1"/>
    <col min="1542" max="1542" width="2.140625" style="64" bestFit="1" customWidth="1"/>
    <col min="1543" max="1543" width="16" style="64" bestFit="1" customWidth="1"/>
    <col min="1544" max="1791" width="9.140625" style="64"/>
    <col min="1792" max="1792" width="5.140625" style="64" customWidth="1"/>
    <col min="1793" max="1793" width="3.42578125" style="64" customWidth="1"/>
    <col min="1794" max="1794" width="38.5703125" style="64" bestFit="1" customWidth="1"/>
    <col min="1795" max="1795" width="1.85546875" style="64" customWidth="1"/>
    <col min="1796" max="1796" width="2.42578125" style="64" customWidth="1"/>
    <col min="1797" max="1797" width="14.5703125" style="64" bestFit="1" customWidth="1"/>
    <col min="1798" max="1798" width="2.140625" style="64" bestFit="1" customWidth="1"/>
    <col min="1799" max="1799" width="16" style="64" bestFit="1" customWidth="1"/>
    <col min="1800" max="2047" width="9.140625" style="64"/>
    <col min="2048" max="2048" width="5.140625" style="64" customWidth="1"/>
    <col min="2049" max="2049" width="3.42578125" style="64" customWidth="1"/>
    <col min="2050" max="2050" width="38.5703125" style="64" bestFit="1" customWidth="1"/>
    <col min="2051" max="2051" width="1.85546875" style="64" customWidth="1"/>
    <col min="2052" max="2052" width="2.42578125" style="64" customWidth="1"/>
    <col min="2053" max="2053" width="14.5703125" style="64" bestFit="1" customWidth="1"/>
    <col min="2054" max="2054" width="2.140625" style="64" bestFit="1" customWidth="1"/>
    <col min="2055" max="2055" width="16" style="64" bestFit="1" customWidth="1"/>
    <col min="2056" max="2303" width="9.140625" style="64"/>
    <col min="2304" max="2304" width="5.140625" style="64" customWidth="1"/>
    <col min="2305" max="2305" width="3.42578125" style="64" customWidth="1"/>
    <col min="2306" max="2306" width="38.5703125" style="64" bestFit="1" customWidth="1"/>
    <col min="2307" max="2307" width="1.85546875" style="64" customWidth="1"/>
    <col min="2308" max="2308" width="2.42578125" style="64" customWidth="1"/>
    <col min="2309" max="2309" width="14.5703125" style="64" bestFit="1" customWidth="1"/>
    <col min="2310" max="2310" width="2.140625" style="64" bestFit="1" customWidth="1"/>
    <col min="2311" max="2311" width="16" style="64" bestFit="1" customWidth="1"/>
    <col min="2312" max="2559" width="9.140625" style="64"/>
    <col min="2560" max="2560" width="5.140625" style="64" customWidth="1"/>
    <col min="2561" max="2561" width="3.42578125" style="64" customWidth="1"/>
    <col min="2562" max="2562" width="38.5703125" style="64" bestFit="1" customWidth="1"/>
    <col min="2563" max="2563" width="1.85546875" style="64" customWidth="1"/>
    <col min="2564" max="2564" width="2.42578125" style="64" customWidth="1"/>
    <col min="2565" max="2565" width="14.5703125" style="64" bestFit="1" customWidth="1"/>
    <col min="2566" max="2566" width="2.140625" style="64" bestFit="1" customWidth="1"/>
    <col min="2567" max="2567" width="16" style="64" bestFit="1" customWidth="1"/>
    <col min="2568" max="2815" width="9.140625" style="64"/>
    <col min="2816" max="2816" width="5.140625" style="64" customWidth="1"/>
    <col min="2817" max="2817" width="3.42578125" style="64" customWidth="1"/>
    <col min="2818" max="2818" width="38.5703125" style="64" bestFit="1" customWidth="1"/>
    <col min="2819" max="2819" width="1.85546875" style="64" customWidth="1"/>
    <col min="2820" max="2820" width="2.42578125" style="64" customWidth="1"/>
    <col min="2821" max="2821" width="14.5703125" style="64" bestFit="1" customWidth="1"/>
    <col min="2822" max="2822" width="2.140625" style="64" bestFit="1" customWidth="1"/>
    <col min="2823" max="2823" width="16" style="64" bestFit="1" customWidth="1"/>
    <col min="2824" max="3071" width="9.140625" style="64"/>
    <col min="3072" max="3072" width="5.140625" style="64" customWidth="1"/>
    <col min="3073" max="3073" width="3.42578125" style="64" customWidth="1"/>
    <col min="3074" max="3074" width="38.5703125" style="64" bestFit="1" customWidth="1"/>
    <col min="3075" max="3075" width="1.85546875" style="64" customWidth="1"/>
    <col min="3076" max="3076" width="2.42578125" style="64" customWidth="1"/>
    <col min="3077" max="3077" width="14.5703125" style="64" bestFit="1" customWidth="1"/>
    <col min="3078" max="3078" width="2.140625" style="64" bestFit="1" customWidth="1"/>
    <col min="3079" max="3079" width="16" style="64" bestFit="1" customWidth="1"/>
    <col min="3080" max="3327" width="9.140625" style="64"/>
    <col min="3328" max="3328" width="5.140625" style="64" customWidth="1"/>
    <col min="3329" max="3329" width="3.42578125" style="64" customWidth="1"/>
    <col min="3330" max="3330" width="38.5703125" style="64" bestFit="1" customWidth="1"/>
    <col min="3331" max="3331" width="1.85546875" style="64" customWidth="1"/>
    <col min="3332" max="3332" width="2.42578125" style="64" customWidth="1"/>
    <col min="3333" max="3333" width="14.5703125" style="64" bestFit="1" customWidth="1"/>
    <col min="3334" max="3334" width="2.140625" style="64" bestFit="1" customWidth="1"/>
    <col min="3335" max="3335" width="16" style="64" bestFit="1" customWidth="1"/>
    <col min="3336" max="3583" width="9.140625" style="64"/>
    <col min="3584" max="3584" width="5.140625" style="64" customWidth="1"/>
    <col min="3585" max="3585" width="3.42578125" style="64" customWidth="1"/>
    <col min="3586" max="3586" width="38.5703125" style="64" bestFit="1" customWidth="1"/>
    <col min="3587" max="3587" width="1.85546875" style="64" customWidth="1"/>
    <col min="3588" max="3588" width="2.42578125" style="64" customWidth="1"/>
    <col min="3589" max="3589" width="14.5703125" style="64" bestFit="1" customWidth="1"/>
    <col min="3590" max="3590" width="2.140625" style="64" bestFit="1" customWidth="1"/>
    <col min="3591" max="3591" width="16" style="64" bestFit="1" customWidth="1"/>
    <col min="3592" max="3839" width="9.140625" style="64"/>
    <col min="3840" max="3840" width="5.140625" style="64" customWidth="1"/>
    <col min="3841" max="3841" width="3.42578125" style="64" customWidth="1"/>
    <col min="3842" max="3842" width="38.5703125" style="64" bestFit="1" customWidth="1"/>
    <col min="3843" max="3843" width="1.85546875" style="64" customWidth="1"/>
    <col min="3844" max="3844" width="2.42578125" style="64" customWidth="1"/>
    <col min="3845" max="3845" width="14.5703125" style="64" bestFit="1" customWidth="1"/>
    <col min="3846" max="3846" width="2.140625" style="64" bestFit="1" customWidth="1"/>
    <col min="3847" max="3847" width="16" style="64" bestFit="1" customWidth="1"/>
    <col min="3848" max="4095" width="9.140625" style="64"/>
    <col min="4096" max="4096" width="5.140625" style="64" customWidth="1"/>
    <col min="4097" max="4097" width="3.42578125" style="64" customWidth="1"/>
    <col min="4098" max="4098" width="38.5703125" style="64" bestFit="1" customWidth="1"/>
    <col min="4099" max="4099" width="1.85546875" style="64" customWidth="1"/>
    <col min="4100" max="4100" width="2.42578125" style="64" customWidth="1"/>
    <col min="4101" max="4101" width="14.5703125" style="64" bestFit="1" customWidth="1"/>
    <col min="4102" max="4102" width="2.140625" style="64" bestFit="1" customWidth="1"/>
    <col min="4103" max="4103" width="16" style="64" bestFit="1" customWidth="1"/>
    <col min="4104" max="4351" width="9.140625" style="64"/>
    <col min="4352" max="4352" width="5.140625" style="64" customWidth="1"/>
    <col min="4353" max="4353" width="3.42578125" style="64" customWidth="1"/>
    <col min="4354" max="4354" width="38.5703125" style="64" bestFit="1" customWidth="1"/>
    <col min="4355" max="4355" width="1.85546875" style="64" customWidth="1"/>
    <col min="4356" max="4356" width="2.42578125" style="64" customWidth="1"/>
    <col min="4357" max="4357" width="14.5703125" style="64" bestFit="1" customWidth="1"/>
    <col min="4358" max="4358" width="2.140625" style="64" bestFit="1" customWidth="1"/>
    <col min="4359" max="4359" width="16" style="64" bestFit="1" customWidth="1"/>
    <col min="4360" max="4607" width="9.140625" style="64"/>
    <col min="4608" max="4608" width="5.140625" style="64" customWidth="1"/>
    <col min="4609" max="4609" width="3.42578125" style="64" customWidth="1"/>
    <col min="4610" max="4610" width="38.5703125" style="64" bestFit="1" customWidth="1"/>
    <col min="4611" max="4611" width="1.85546875" style="64" customWidth="1"/>
    <col min="4612" max="4612" width="2.42578125" style="64" customWidth="1"/>
    <col min="4613" max="4613" width="14.5703125" style="64" bestFit="1" customWidth="1"/>
    <col min="4614" max="4614" width="2.140625" style="64" bestFit="1" customWidth="1"/>
    <col min="4615" max="4615" width="16" style="64" bestFit="1" customWidth="1"/>
    <col min="4616" max="4863" width="9.140625" style="64"/>
    <col min="4864" max="4864" width="5.140625" style="64" customWidth="1"/>
    <col min="4865" max="4865" width="3.42578125" style="64" customWidth="1"/>
    <col min="4866" max="4866" width="38.5703125" style="64" bestFit="1" customWidth="1"/>
    <col min="4867" max="4867" width="1.85546875" style="64" customWidth="1"/>
    <col min="4868" max="4868" width="2.42578125" style="64" customWidth="1"/>
    <col min="4869" max="4869" width="14.5703125" style="64" bestFit="1" customWidth="1"/>
    <col min="4870" max="4870" width="2.140625" style="64" bestFit="1" customWidth="1"/>
    <col min="4871" max="4871" width="16" style="64" bestFit="1" customWidth="1"/>
    <col min="4872" max="5119" width="9.140625" style="64"/>
    <col min="5120" max="5120" width="5.140625" style="64" customWidth="1"/>
    <col min="5121" max="5121" width="3.42578125" style="64" customWidth="1"/>
    <col min="5122" max="5122" width="38.5703125" style="64" bestFit="1" customWidth="1"/>
    <col min="5123" max="5123" width="1.85546875" style="64" customWidth="1"/>
    <col min="5124" max="5124" width="2.42578125" style="64" customWidth="1"/>
    <col min="5125" max="5125" width="14.5703125" style="64" bestFit="1" customWidth="1"/>
    <col min="5126" max="5126" width="2.140625" style="64" bestFit="1" customWidth="1"/>
    <col min="5127" max="5127" width="16" style="64" bestFit="1" customWidth="1"/>
    <col min="5128" max="5375" width="9.140625" style="64"/>
    <col min="5376" max="5376" width="5.140625" style="64" customWidth="1"/>
    <col min="5377" max="5377" width="3.42578125" style="64" customWidth="1"/>
    <col min="5378" max="5378" width="38.5703125" style="64" bestFit="1" customWidth="1"/>
    <col min="5379" max="5379" width="1.85546875" style="64" customWidth="1"/>
    <col min="5380" max="5380" width="2.42578125" style="64" customWidth="1"/>
    <col min="5381" max="5381" width="14.5703125" style="64" bestFit="1" customWidth="1"/>
    <col min="5382" max="5382" width="2.140625" style="64" bestFit="1" customWidth="1"/>
    <col min="5383" max="5383" width="16" style="64" bestFit="1" customWidth="1"/>
    <col min="5384" max="5631" width="9.140625" style="64"/>
    <col min="5632" max="5632" width="5.140625" style="64" customWidth="1"/>
    <col min="5633" max="5633" width="3.42578125" style="64" customWidth="1"/>
    <col min="5634" max="5634" width="38.5703125" style="64" bestFit="1" customWidth="1"/>
    <col min="5635" max="5635" width="1.85546875" style="64" customWidth="1"/>
    <col min="5636" max="5636" width="2.42578125" style="64" customWidth="1"/>
    <col min="5637" max="5637" width="14.5703125" style="64" bestFit="1" customWidth="1"/>
    <col min="5638" max="5638" width="2.140625" style="64" bestFit="1" customWidth="1"/>
    <col min="5639" max="5639" width="16" style="64" bestFit="1" customWidth="1"/>
    <col min="5640" max="5887" width="9.140625" style="64"/>
    <col min="5888" max="5888" width="5.140625" style="64" customWidth="1"/>
    <col min="5889" max="5889" width="3.42578125" style="64" customWidth="1"/>
    <col min="5890" max="5890" width="38.5703125" style="64" bestFit="1" customWidth="1"/>
    <col min="5891" max="5891" width="1.85546875" style="64" customWidth="1"/>
    <col min="5892" max="5892" width="2.42578125" style="64" customWidth="1"/>
    <col min="5893" max="5893" width="14.5703125" style="64" bestFit="1" customWidth="1"/>
    <col min="5894" max="5894" width="2.140625" style="64" bestFit="1" customWidth="1"/>
    <col min="5895" max="5895" width="16" style="64" bestFit="1" customWidth="1"/>
    <col min="5896" max="6143" width="9.140625" style="64"/>
    <col min="6144" max="6144" width="5.140625" style="64" customWidth="1"/>
    <col min="6145" max="6145" width="3.42578125" style="64" customWidth="1"/>
    <col min="6146" max="6146" width="38.5703125" style="64" bestFit="1" customWidth="1"/>
    <col min="6147" max="6147" width="1.85546875" style="64" customWidth="1"/>
    <col min="6148" max="6148" width="2.42578125" style="64" customWidth="1"/>
    <col min="6149" max="6149" width="14.5703125" style="64" bestFit="1" customWidth="1"/>
    <col min="6150" max="6150" width="2.140625" style="64" bestFit="1" customWidth="1"/>
    <col min="6151" max="6151" width="16" style="64" bestFit="1" customWidth="1"/>
    <col min="6152" max="6399" width="9.140625" style="64"/>
    <col min="6400" max="6400" width="5.140625" style="64" customWidth="1"/>
    <col min="6401" max="6401" width="3.42578125" style="64" customWidth="1"/>
    <col min="6402" max="6402" width="38.5703125" style="64" bestFit="1" customWidth="1"/>
    <col min="6403" max="6403" width="1.85546875" style="64" customWidth="1"/>
    <col min="6404" max="6404" width="2.42578125" style="64" customWidth="1"/>
    <col min="6405" max="6405" width="14.5703125" style="64" bestFit="1" customWidth="1"/>
    <col min="6406" max="6406" width="2.140625" style="64" bestFit="1" customWidth="1"/>
    <col min="6407" max="6407" width="16" style="64" bestFit="1" customWidth="1"/>
    <col min="6408" max="6655" width="9.140625" style="64"/>
    <col min="6656" max="6656" width="5.140625" style="64" customWidth="1"/>
    <col min="6657" max="6657" width="3.42578125" style="64" customWidth="1"/>
    <col min="6658" max="6658" width="38.5703125" style="64" bestFit="1" customWidth="1"/>
    <col min="6659" max="6659" width="1.85546875" style="64" customWidth="1"/>
    <col min="6660" max="6660" width="2.42578125" style="64" customWidth="1"/>
    <col min="6661" max="6661" width="14.5703125" style="64" bestFit="1" customWidth="1"/>
    <col min="6662" max="6662" width="2.140625" style="64" bestFit="1" customWidth="1"/>
    <col min="6663" max="6663" width="16" style="64" bestFit="1" customWidth="1"/>
    <col min="6664" max="6911" width="9.140625" style="64"/>
    <col min="6912" max="6912" width="5.140625" style="64" customWidth="1"/>
    <col min="6913" max="6913" width="3.42578125" style="64" customWidth="1"/>
    <col min="6914" max="6914" width="38.5703125" style="64" bestFit="1" customWidth="1"/>
    <col min="6915" max="6915" width="1.85546875" style="64" customWidth="1"/>
    <col min="6916" max="6916" width="2.42578125" style="64" customWidth="1"/>
    <col min="6917" max="6917" width="14.5703125" style="64" bestFit="1" customWidth="1"/>
    <col min="6918" max="6918" width="2.140625" style="64" bestFit="1" customWidth="1"/>
    <col min="6919" max="6919" width="16" style="64" bestFit="1" customWidth="1"/>
    <col min="6920" max="7167" width="9.140625" style="64"/>
    <col min="7168" max="7168" width="5.140625" style="64" customWidth="1"/>
    <col min="7169" max="7169" width="3.42578125" style="64" customWidth="1"/>
    <col min="7170" max="7170" width="38.5703125" style="64" bestFit="1" customWidth="1"/>
    <col min="7171" max="7171" width="1.85546875" style="64" customWidth="1"/>
    <col min="7172" max="7172" width="2.42578125" style="64" customWidth="1"/>
    <col min="7173" max="7173" width="14.5703125" style="64" bestFit="1" customWidth="1"/>
    <col min="7174" max="7174" width="2.140625" style="64" bestFit="1" customWidth="1"/>
    <col min="7175" max="7175" width="16" style="64" bestFit="1" customWidth="1"/>
    <col min="7176" max="7423" width="9.140625" style="64"/>
    <col min="7424" max="7424" width="5.140625" style="64" customWidth="1"/>
    <col min="7425" max="7425" width="3.42578125" style="64" customWidth="1"/>
    <col min="7426" max="7426" width="38.5703125" style="64" bestFit="1" customWidth="1"/>
    <col min="7427" max="7427" width="1.85546875" style="64" customWidth="1"/>
    <col min="7428" max="7428" width="2.42578125" style="64" customWidth="1"/>
    <col min="7429" max="7429" width="14.5703125" style="64" bestFit="1" customWidth="1"/>
    <col min="7430" max="7430" width="2.140625" style="64" bestFit="1" customWidth="1"/>
    <col min="7431" max="7431" width="16" style="64" bestFit="1" customWidth="1"/>
    <col min="7432" max="7679" width="9.140625" style="64"/>
    <col min="7680" max="7680" width="5.140625" style="64" customWidth="1"/>
    <col min="7681" max="7681" width="3.42578125" style="64" customWidth="1"/>
    <col min="7682" max="7682" width="38.5703125" style="64" bestFit="1" customWidth="1"/>
    <col min="7683" max="7683" width="1.85546875" style="64" customWidth="1"/>
    <col min="7684" max="7684" width="2.42578125" style="64" customWidth="1"/>
    <col min="7685" max="7685" width="14.5703125" style="64" bestFit="1" customWidth="1"/>
    <col min="7686" max="7686" width="2.140625" style="64" bestFit="1" customWidth="1"/>
    <col min="7687" max="7687" width="16" style="64" bestFit="1" customWidth="1"/>
    <col min="7688" max="7935" width="9.140625" style="64"/>
    <col min="7936" max="7936" width="5.140625" style="64" customWidth="1"/>
    <col min="7937" max="7937" width="3.42578125" style="64" customWidth="1"/>
    <col min="7938" max="7938" width="38.5703125" style="64" bestFit="1" customWidth="1"/>
    <col min="7939" max="7939" width="1.85546875" style="64" customWidth="1"/>
    <col min="7940" max="7940" width="2.42578125" style="64" customWidth="1"/>
    <col min="7941" max="7941" width="14.5703125" style="64" bestFit="1" customWidth="1"/>
    <col min="7942" max="7942" width="2.140625" style="64" bestFit="1" customWidth="1"/>
    <col min="7943" max="7943" width="16" style="64" bestFit="1" customWidth="1"/>
    <col min="7944" max="8191" width="9.140625" style="64"/>
    <col min="8192" max="8192" width="5.140625" style="64" customWidth="1"/>
    <col min="8193" max="8193" width="3.42578125" style="64" customWidth="1"/>
    <col min="8194" max="8194" width="38.5703125" style="64" bestFit="1" customWidth="1"/>
    <col min="8195" max="8195" width="1.85546875" style="64" customWidth="1"/>
    <col min="8196" max="8196" width="2.42578125" style="64" customWidth="1"/>
    <col min="8197" max="8197" width="14.5703125" style="64" bestFit="1" customWidth="1"/>
    <col min="8198" max="8198" width="2.140625" style="64" bestFit="1" customWidth="1"/>
    <col min="8199" max="8199" width="16" style="64" bestFit="1" customWidth="1"/>
    <col min="8200" max="8447" width="9.140625" style="64"/>
    <col min="8448" max="8448" width="5.140625" style="64" customWidth="1"/>
    <col min="8449" max="8449" width="3.42578125" style="64" customWidth="1"/>
    <col min="8450" max="8450" width="38.5703125" style="64" bestFit="1" customWidth="1"/>
    <col min="8451" max="8451" width="1.85546875" style="64" customWidth="1"/>
    <col min="8452" max="8452" width="2.42578125" style="64" customWidth="1"/>
    <col min="8453" max="8453" width="14.5703125" style="64" bestFit="1" customWidth="1"/>
    <col min="8454" max="8454" width="2.140625" style="64" bestFit="1" customWidth="1"/>
    <col min="8455" max="8455" width="16" style="64" bestFit="1" customWidth="1"/>
    <col min="8456" max="8703" width="9.140625" style="64"/>
    <col min="8704" max="8704" width="5.140625" style="64" customWidth="1"/>
    <col min="8705" max="8705" width="3.42578125" style="64" customWidth="1"/>
    <col min="8706" max="8706" width="38.5703125" style="64" bestFit="1" customWidth="1"/>
    <col min="8707" max="8707" width="1.85546875" style="64" customWidth="1"/>
    <col min="8708" max="8708" width="2.42578125" style="64" customWidth="1"/>
    <col min="8709" max="8709" width="14.5703125" style="64" bestFit="1" customWidth="1"/>
    <col min="8710" max="8710" width="2.140625" style="64" bestFit="1" customWidth="1"/>
    <col min="8711" max="8711" width="16" style="64" bestFit="1" customWidth="1"/>
    <col min="8712" max="8959" width="9.140625" style="64"/>
    <col min="8960" max="8960" width="5.140625" style="64" customWidth="1"/>
    <col min="8961" max="8961" width="3.42578125" style="64" customWidth="1"/>
    <col min="8962" max="8962" width="38.5703125" style="64" bestFit="1" customWidth="1"/>
    <col min="8963" max="8963" width="1.85546875" style="64" customWidth="1"/>
    <col min="8964" max="8964" width="2.42578125" style="64" customWidth="1"/>
    <col min="8965" max="8965" width="14.5703125" style="64" bestFit="1" customWidth="1"/>
    <col min="8966" max="8966" width="2.140625" style="64" bestFit="1" customWidth="1"/>
    <col min="8967" max="8967" width="16" style="64" bestFit="1" customWidth="1"/>
    <col min="8968" max="9215" width="9.140625" style="64"/>
    <col min="9216" max="9216" width="5.140625" style="64" customWidth="1"/>
    <col min="9217" max="9217" width="3.42578125" style="64" customWidth="1"/>
    <col min="9218" max="9218" width="38.5703125" style="64" bestFit="1" customWidth="1"/>
    <col min="9219" max="9219" width="1.85546875" style="64" customWidth="1"/>
    <col min="9220" max="9220" width="2.42578125" style="64" customWidth="1"/>
    <col min="9221" max="9221" width="14.5703125" style="64" bestFit="1" customWidth="1"/>
    <col min="9222" max="9222" width="2.140625" style="64" bestFit="1" customWidth="1"/>
    <col min="9223" max="9223" width="16" style="64" bestFit="1" customWidth="1"/>
    <col min="9224" max="9471" width="9.140625" style="64"/>
    <col min="9472" max="9472" width="5.140625" style="64" customWidth="1"/>
    <col min="9473" max="9473" width="3.42578125" style="64" customWidth="1"/>
    <col min="9474" max="9474" width="38.5703125" style="64" bestFit="1" customWidth="1"/>
    <col min="9475" max="9475" width="1.85546875" style="64" customWidth="1"/>
    <col min="9476" max="9476" width="2.42578125" style="64" customWidth="1"/>
    <col min="9477" max="9477" width="14.5703125" style="64" bestFit="1" customWidth="1"/>
    <col min="9478" max="9478" width="2.140625" style="64" bestFit="1" customWidth="1"/>
    <col min="9479" max="9479" width="16" style="64" bestFit="1" customWidth="1"/>
    <col min="9480" max="9727" width="9.140625" style="64"/>
    <col min="9728" max="9728" width="5.140625" style="64" customWidth="1"/>
    <col min="9729" max="9729" width="3.42578125" style="64" customWidth="1"/>
    <col min="9730" max="9730" width="38.5703125" style="64" bestFit="1" customWidth="1"/>
    <col min="9731" max="9731" width="1.85546875" style="64" customWidth="1"/>
    <col min="9732" max="9732" width="2.42578125" style="64" customWidth="1"/>
    <col min="9733" max="9733" width="14.5703125" style="64" bestFit="1" customWidth="1"/>
    <col min="9734" max="9734" width="2.140625" style="64" bestFit="1" customWidth="1"/>
    <col min="9735" max="9735" width="16" style="64" bestFit="1" customWidth="1"/>
    <col min="9736" max="9983" width="9.140625" style="64"/>
    <col min="9984" max="9984" width="5.140625" style="64" customWidth="1"/>
    <col min="9985" max="9985" width="3.42578125" style="64" customWidth="1"/>
    <col min="9986" max="9986" width="38.5703125" style="64" bestFit="1" customWidth="1"/>
    <col min="9987" max="9987" width="1.85546875" style="64" customWidth="1"/>
    <col min="9988" max="9988" width="2.42578125" style="64" customWidth="1"/>
    <col min="9989" max="9989" width="14.5703125" style="64" bestFit="1" customWidth="1"/>
    <col min="9990" max="9990" width="2.140625" style="64" bestFit="1" customWidth="1"/>
    <col min="9991" max="9991" width="16" style="64" bestFit="1" customWidth="1"/>
    <col min="9992" max="10239" width="9.140625" style="64"/>
    <col min="10240" max="10240" width="5.140625" style="64" customWidth="1"/>
    <col min="10241" max="10241" width="3.42578125" style="64" customWidth="1"/>
    <col min="10242" max="10242" width="38.5703125" style="64" bestFit="1" customWidth="1"/>
    <col min="10243" max="10243" width="1.85546875" style="64" customWidth="1"/>
    <col min="10244" max="10244" width="2.42578125" style="64" customWidth="1"/>
    <col min="10245" max="10245" width="14.5703125" style="64" bestFit="1" customWidth="1"/>
    <col min="10246" max="10246" width="2.140625" style="64" bestFit="1" customWidth="1"/>
    <col min="10247" max="10247" width="16" style="64" bestFit="1" customWidth="1"/>
    <col min="10248" max="10495" width="9.140625" style="64"/>
    <col min="10496" max="10496" width="5.140625" style="64" customWidth="1"/>
    <col min="10497" max="10497" width="3.42578125" style="64" customWidth="1"/>
    <col min="10498" max="10498" width="38.5703125" style="64" bestFit="1" customWidth="1"/>
    <col min="10499" max="10499" width="1.85546875" style="64" customWidth="1"/>
    <col min="10500" max="10500" width="2.42578125" style="64" customWidth="1"/>
    <col min="10501" max="10501" width="14.5703125" style="64" bestFit="1" customWidth="1"/>
    <col min="10502" max="10502" width="2.140625" style="64" bestFit="1" customWidth="1"/>
    <col min="10503" max="10503" width="16" style="64" bestFit="1" customWidth="1"/>
    <col min="10504" max="10751" width="9.140625" style="64"/>
    <col min="10752" max="10752" width="5.140625" style="64" customWidth="1"/>
    <col min="10753" max="10753" width="3.42578125" style="64" customWidth="1"/>
    <col min="10754" max="10754" width="38.5703125" style="64" bestFit="1" customWidth="1"/>
    <col min="10755" max="10755" width="1.85546875" style="64" customWidth="1"/>
    <col min="10756" max="10756" width="2.42578125" style="64" customWidth="1"/>
    <col min="10757" max="10757" width="14.5703125" style="64" bestFit="1" customWidth="1"/>
    <col min="10758" max="10758" width="2.140625" style="64" bestFit="1" customWidth="1"/>
    <col min="10759" max="10759" width="16" style="64" bestFit="1" customWidth="1"/>
    <col min="10760" max="11007" width="9.140625" style="64"/>
    <col min="11008" max="11008" width="5.140625" style="64" customWidth="1"/>
    <col min="11009" max="11009" width="3.42578125" style="64" customWidth="1"/>
    <col min="11010" max="11010" width="38.5703125" style="64" bestFit="1" customWidth="1"/>
    <col min="11011" max="11011" width="1.85546875" style="64" customWidth="1"/>
    <col min="11012" max="11012" width="2.42578125" style="64" customWidth="1"/>
    <col min="11013" max="11013" width="14.5703125" style="64" bestFit="1" customWidth="1"/>
    <col min="11014" max="11014" width="2.140625" style="64" bestFit="1" customWidth="1"/>
    <col min="11015" max="11015" width="16" style="64" bestFit="1" customWidth="1"/>
    <col min="11016" max="11263" width="9.140625" style="64"/>
    <col min="11264" max="11264" width="5.140625" style="64" customWidth="1"/>
    <col min="11265" max="11265" width="3.42578125" style="64" customWidth="1"/>
    <col min="11266" max="11266" width="38.5703125" style="64" bestFit="1" customWidth="1"/>
    <col min="11267" max="11267" width="1.85546875" style="64" customWidth="1"/>
    <col min="11268" max="11268" width="2.42578125" style="64" customWidth="1"/>
    <col min="11269" max="11269" width="14.5703125" style="64" bestFit="1" customWidth="1"/>
    <col min="11270" max="11270" width="2.140625" style="64" bestFit="1" customWidth="1"/>
    <col min="11271" max="11271" width="16" style="64" bestFit="1" customWidth="1"/>
    <col min="11272" max="11519" width="9.140625" style="64"/>
    <col min="11520" max="11520" width="5.140625" style="64" customWidth="1"/>
    <col min="11521" max="11521" width="3.42578125" style="64" customWidth="1"/>
    <col min="11522" max="11522" width="38.5703125" style="64" bestFit="1" customWidth="1"/>
    <col min="11523" max="11523" width="1.85546875" style="64" customWidth="1"/>
    <col min="11524" max="11524" width="2.42578125" style="64" customWidth="1"/>
    <col min="11525" max="11525" width="14.5703125" style="64" bestFit="1" customWidth="1"/>
    <col min="11526" max="11526" width="2.140625" style="64" bestFit="1" customWidth="1"/>
    <col min="11527" max="11527" width="16" style="64" bestFit="1" customWidth="1"/>
    <col min="11528" max="11775" width="9.140625" style="64"/>
    <col min="11776" max="11776" width="5.140625" style="64" customWidth="1"/>
    <col min="11777" max="11777" width="3.42578125" style="64" customWidth="1"/>
    <col min="11778" max="11778" width="38.5703125" style="64" bestFit="1" customWidth="1"/>
    <col min="11779" max="11779" width="1.85546875" style="64" customWidth="1"/>
    <col min="11780" max="11780" width="2.42578125" style="64" customWidth="1"/>
    <col min="11781" max="11781" width="14.5703125" style="64" bestFit="1" customWidth="1"/>
    <col min="11782" max="11782" width="2.140625" style="64" bestFit="1" customWidth="1"/>
    <col min="11783" max="11783" width="16" style="64" bestFit="1" customWidth="1"/>
    <col min="11784" max="12031" width="9.140625" style="64"/>
    <col min="12032" max="12032" width="5.140625" style="64" customWidth="1"/>
    <col min="12033" max="12033" width="3.42578125" style="64" customWidth="1"/>
    <col min="12034" max="12034" width="38.5703125" style="64" bestFit="1" customWidth="1"/>
    <col min="12035" max="12035" width="1.85546875" style="64" customWidth="1"/>
    <col min="12036" max="12036" width="2.42578125" style="64" customWidth="1"/>
    <col min="12037" max="12037" width="14.5703125" style="64" bestFit="1" customWidth="1"/>
    <col min="12038" max="12038" width="2.140625" style="64" bestFit="1" customWidth="1"/>
    <col min="12039" max="12039" width="16" style="64" bestFit="1" customWidth="1"/>
    <col min="12040" max="12287" width="9.140625" style="64"/>
    <col min="12288" max="12288" width="5.140625" style="64" customWidth="1"/>
    <col min="12289" max="12289" width="3.42578125" style="64" customWidth="1"/>
    <col min="12290" max="12290" width="38.5703125" style="64" bestFit="1" customWidth="1"/>
    <col min="12291" max="12291" width="1.85546875" style="64" customWidth="1"/>
    <col min="12292" max="12292" width="2.42578125" style="64" customWidth="1"/>
    <col min="12293" max="12293" width="14.5703125" style="64" bestFit="1" customWidth="1"/>
    <col min="12294" max="12294" width="2.140625" style="64" bestFit="1" customWidth="1"/>
    <col min="12295" max="12295" width="16" style="64" bestFit="1" customWidth="1"/>
    <col min="12296" max="12543" width="9.140625" style="64"/>
    <col min="12544" max="12544" width="5.140625" style="64" customWidth="1"/>
    <col min="12545" max="12545" width="3.42578125" style="64" customWidth="1"/>
    <col min="12546" max="12546" width="38.5703125" style="64" bestFit="1" customWidth="1"/>
    <col min="12547" max="12547" width="1.85546875" style="64" customWidth="1"/>
    <col min="12548" max="12548" width="2.42578125" style="64" customWidth="1"/>
    <col min="12549" max="12549" width="14.5703125" style="64" bestFit="1" customWidth="1"/>
    <col min="12550" max="12550" width="2.140625" style="64" bestFit="1" customWidth="1"/>
    <col min="12551" max="12551" width="16" style="64" bestFit="1" customWidth="1"/>
    <col min="12552" max="12799" width="9.140625" style="64"/>
    <col min="12800" max="12800" width="5.140625" style="64" customWidth="1"/>
    <col min="12801" max="12801" width="3.42578125" style="64" customWidth="1"/>
    <col min="12802" max="12802" width="38.5703125" style="64" bestFit="1" customWidth="1"/>
    <col min="12803" max="12803" width="1.85546875" style="64" customWidth="1"/>
    <col min="12804" max="12804" width="2.42578125" style="64" customWidth="1"/>
    <col min="12805" max="12805" width="14.5703125" style="64" bestFit="1" customWidth="1"/>
    <col min="12806" max="12806" width="2.140625" style="64" bestFit="1" customWidth="1"/>
    <col min="12807" max="12807" width="16" style="64" bestFit="1" customWidth="1"/>
    <col min="12808" max="13055" width="9.140625" style="64"/>
    <col min="13056" max="13056" width="5.140625" style="64" customWidth="1"/>
    <col min="13057" max="13057" width="3.42578125" style="64" customWidth="1"/>
    <col min="13058" max="13058" width="38.5703125" style="64" bestFit="1" customWidth="1"/>
    <col min="13059" max="13059" width="1.85546875" style="64" customWidth="1"/>
    <col min="13060" max="13060" width="2.42578125" style="64" customWidth="1"/>
    <col min="13061" max="13061" width="14.5703125" style="64" bestFit="1" customWidth="1"/>
    <col min="13062" max="13062" width="2.140625" style="64" bestFit="1" customWidth="1"/>
    <col min="13063" max="13063" width="16" style="64" bestFit="1" customWidth="1"/>
    <col min="13064" max="13311" width="9.140625" style="64"/>
    <col min="13312" max="13312" width="5.140625" style="64" customWidth="1"/>
    <col min="13313" max="13313" width="3.42578125" style="64" customWidth="1"/>
    <col min="13314" max="13314" width="38.5703125" style="64" bestFit="1" customWidth="1"/>
    <col min="13315" max="13315" width="1.85546875" style="64" customWidth="1"/>
    <col min="13316" max="13316" width="2.42578125" style="64" customWidth="1"/>
    <col min="13317" max="13317" width="14.5703125" style="64" bestFit="1" customWidth="1"/>
    <col min="13318" max="13318" width="2.140625" style="64" bestFit="1" customWidth="1"/>
    <col min="13319" max="13319" width="16" style="64" bestFit="1" customWidth="1"/>
    <col min="13320" max="13567" width="9.140625" style="64"/>
    <col min="13568" max="13568" width="5.140625" style="64" customWidth="1"/>
    <col min="13569" max="13569" width="3.42578125" style="64" customWidth="1"/>
    <col min="13570" max="13570" width="38.5703125" style="64" bestFit="1" customWidth="1"/>
    <col min="13571" max="13571" width="1.85546875" style="64" customWidth="1"/>
    <col min="13572" max="13572" width="2.42578125" style="64" customWidth="1"/>
    <col min="13573" max="13573" width="14.5703125" style="64" bestFit="1" customWidth="1"/>
    <col min="13574" max="13574" width="2.140625" style="64" bestFit="1" customWidth="1"/>
    <col min="13575" max="13575" width="16" style="64" bestFit="1" customWidth="1"/>
    <col min="13576" max="13823" width="9.140625" style="64"/>
    <col min="13824" max="13824" width="5.140625" style="64" customWidth="1"/>
    <col min="13825" max="13825" width="3.42578125" style="64" customWidth="1"/>
    <col min="13826" max="13826" width="38.5703125" style="64" bestFit="1" customWidth="1"/>
    <col min="13827" max="13827" width="1.85546875" style="64" customWidth="1"/>
    <col min="13828" max="13828" width="2.42578125" style="64" customWidth="1"/>
    <col min="13829" max="13829" width="14.5703125" style="64" bestFit="1" customWidth="1"/>
    <col min="13830" max="13830" width="2.140625" style="64" bestFit="1" customWidth="1"/>
    <col min="13831" max="13831" width="16" style="64" bestFit="1" customWidth="1"/>
    <col min="13832" max="14079" width="9.140625" style="64"/>
    <col min="14080" max="14080" width="5.140625" style="64" customWidth="1"/>
    <col min="14081" max="14081" width="3.42578125" style="64" customWidth="1"/>
    <col min="14082" max="14082" width="38.5703125" style="64" bestFit="1" customWidth="1"/>
    <col min="14083" max="14083" width="1.85546875" style="64" customWidth="1"/>
    <col min="14084" max="14084" width="2.42578125" style="64" customWidth="1"/>
    <col min="14085" max="14085" width="14.5703125" style="64" bestFit="1" customWidth="1"/>
    <col min="14086" max="14086" width="2.140625" style="64" bestFit="1" customWidth="1"/>
    <col min="14087" max="14087" width="16" style="64" bestFit="1" customWidth="1"/>
    <col min="14088" max="14335" width="9.140625" style="64"/>
    <col min="14336" max="14336" width="5.140625" style="64" customWidth="1"/>
    <col min="14337" max="14337" width="3.42578125" style="64" customWidth="1"/>
    <col min="14338" max="14338" width="38.5703125" style="64" bestFit="1" customWidth="1"/>
    <col min="14339" max="14339" width="1.85546875" style="64" customWidth="1"/>
    <col min="14340" max="14340" width="2.42578125" style="64" customWidth="1"/>
    <col min="14341" max="14341" width="14.5703125" style="64" bestFit="1" customWidth="1"/>
    <col min="14342" max="14342" width="2.140625" style="64" bestFit="1" customWidth="1"/>
    <col min="14343" max="14343" width="16" style="64" bestFit="1" customWidth="1"/>
    <col min="14344" max="14591" width="9.140625" style="64"/>
    <col min="14592" max="14592" width="5.140625" style="64" customWidth="1"/>
    <col min="14593" max="14593" width="3.42578125" style="64" customWidth="1"/>
    <col min="14594" max="14594" width="38.5703125" style="64" bestFit="1" customWidth="1"/>
    <col min="14595" max="14595" width="1.85546875" style="64" customWidth="1"/>
    <col min="14596" max="14596" width="2.42578125" style="64" customWidth="1"/>
    <col min="14597" max="14597" width="14.5703125" style="64" bestFit="1" customWidth="1"/>
    <col min="14598" max="14598" width="2.140625" style="64" bestFit="1" customWidth="1"/>
    <col min="14599" max="14599" width="16" style="64" bestFit="1" customWidth="1"/>
    <col min="14600" max="14847" width="9.140625" style="64"/>
    <col min="14848" max="14848" width="5.140625" style="64" customWidth="1"/>
    <col min="14849" max="14849" width="3.42578125" style="64" customWidth="1"/>
    <col min="14850" max="14850" width="38.5703125" style="64" bestFit="1" customWidth="1"/>
    <col min="14851" max="14851" width="1.85546875" style="64" customWidth="1"/>
    <col min="14852" max="14852" width="2.42578125" style="64" customWidth="1"/>
    <col min="14853" max="14853" width="14.5703125" style="64" bestFit="1" customWidth="1"/>
    <col min="14854" max="14854" width="2.140625" style="64" bestFit="1" customWidth="1"/>
    <col min="14855" max="14855" width="16" style="64" bestFit="1" customWidth="1"/>
    <col min="14856" max="15103" width="9.140625" style="64"/>
    <col min="15104" max="15104" width="5.140625" style="64" customWidth="1"/>
    <col min="15105" max="15105" width="3.42578125" style="64" customWidth="1"/>
    <col min="15106" max="15106" width="38.5703125" style="64" bestFit="1" customWidth="1"/>
    <col min="15107" max="15107" width="1.85546875" style="64" customWidth="1"/>
    <col min="15108" max="15108" width="2.42578125" style="64" customWidth="1"/>
    <col min="15109" max="15109" width="14.5703125" style="64" bestFit="1" customWidth="1"/>
    <col min="15110" max="15110" width="2.140625" style="64" bestFit="1" customWidth="1"/>
    <col min="15111" max="15111" width="16" style="64" bestFit="1" customWidth="1"/>
    <col min="15112" max="15359" width="9.140625" style="64"/>
    <col min="15360" max="15360" width="5.140625" style="64" customWidth="1"/>
    <col min="15361" max="15361" width="3.42578125" style="64" customWidth="1"/>
    <col min="15362" max="15362" width="38.5703125" style="64" bestFit="1" customWidth="1"/>
    <col min="15363" max="15363" width="1.85546875" style="64" customWidth="1"/>
    <col min="15364" max="15364" width="2.42578125" style="64" customWidth="1"/>
    <col min="15365" max="15365" width="14.5703125" style="64" bestFit="1" customWidth="1"/>
    <col min="15366" max="15366" width="2.140625" style="64" bestFit="1" customWidth="1"/>
    <col min="15367" max="15367" width="16" style="64" bestFit="1" customWidth="1"/>
    <col min="15368" max="15615" width="9.140625" style="64"/>
    <col min="15616" max="15616" width="5.140625" style="64" customWidth="1"/>
    <col min="15617" max="15617" width="3.42578125" style="64" customWidth="1"/>
    <col min="15618" max="15618" width="38.5703125" style="64" bestFit="1" customWidth="1"/>
    <col min="15619" max="15619" width="1.85546875" style="64" customWidth="1"/>
    <col min="15620" max="15620" width="2.42578125" style="64" customWidth="1"/>
    <col min="15621" max="15621" width="14.5703125" style="64" bestFit="1" customWidth="1"/>
    <col min="15622" max="15622" width="2.140625" style="64" bestFit="1" customWidth="1"/>
    <col min="15623" max="15623" width="16" style="64" bestFit="1" customWidth="1"/>
    <col min="15624" max="15871" width="9.140625" style="64"/>
    <col min="15872" max="15872" width="5.140625" style="64" customWidth="1"/>
    <col min="15873" max="15873" width="3.42578125" style="64" customWidth="1"/>
    <col min="15874" max="15874" width="38.5703125" style="64" bestFit="1" customWidth="1"/>
    <col min="15875" max="15875" width="1.85546875" style="64" customWidth="1"/>
    <col min="15876" max="15876" width="2.42578125" style="64" customWidth="1"/>
    <col min="15877" max="15877" width="14.5703125" style="64" bestFit="1" customWidth="1"/>
    <col min="15878" max="15878" width="2.140625" style="64" bestFit="1" customWidth="1"/>
    <col min="15879" max="15879" width="16" style="64" bestFit="1" customWidth="1"/>
    <col min="15880" max="16127" width="9.140625" style="64"/>
    <col min="16128" max="16128" width="5.140625" style="64" customWidth="1"/>
    <col min="16129" max="16129" width="3.42578125" style="64" customWidth="1"/>
    <col min="16130" max="16130" width="38.5703125" style="64" bestFit="1" customWidth="1"/>
    <col min="16131" max="16131" width="1.85546875" style="64" customWidth="1"/>
    <col min="16132" max="16132" width="2.42578125" style="64" customWidth="1"/>
    <col min="16133" max="16133" width="14.5703125" style="64" bestFit="1" customWidth="1"/>
    <col min="16134" max="16134" width="2.140625" style="64" bestFit="1" customWidth="1"/>
    <col min="16135" max="16135" width="16" style="64" bestFit="1" customWidth="1"/>
    <col min="16136" max="16384" width="9.140625" style="64"/>
  </cols>
  <sheetData>
    <row r="1" spans="1:8" ht="16.5" customHeight="1" x14ac:dyDescent="0.3">
      <c r="A1" s="345" t="s">
        <v>0</v>
      </c>
      <c r="B1" s="345"/>
      <c r="C1" s="345"/>
      <c r="D1" s="345"/>
      <c r="E1" s="345"/>
      <c r="F1" s="345"/>
      <c r="G1" s="345"/>
      <c r="H1" s="345"/>
    </row>
    <row r="2" spans="1:8" x14ac:dyDescent="0.3">
      <c r="A2" s="338" t="s">
        <v>1</v>
      </c>
      <c r="B2" s="338"/>
      <c r="C2" s="338"/>
      <c r="D2" s="338"/>
      <c r="E2" s="338"/>
      <c r="F2" s="338"/>
      <c r="G2" s="338"/>
      <c r="H2" s="338"/>
    </row>
    <row r="3" spans="1:8" x14ac:dyDescent="0.3">
      <c r="A3" s="339" t="s">
        <v>364</v>
      </c>
      <c r="B3" s="339"/>
      <c r="C3" s="339"/>
      <c r="D3" s="339"/>
      <c r="E3" s="339"/>
      <c r="F3" s="339"/>
      <c r="G3" s="339"/>
      <c r="H3" s="339"/>
    </row>
    <row r="4" spans="1:8" ht="16.5" customHeight="1" x14ac:dyDescent="0.3">
      <c r="A4" s="345" t="str">
        <f>'tb control'!A4:E4</f>
        <v>Fund Cluster 3</v>
      </c>
      <c r="B4" s="345"/>
      <c r="C4" s="345"/>
      <c r="D4" s="345"/>
      <c r="E4" s="345"/>
      <c r="F4" s="345"/>
      <c r="G4" s="345"/>
      <c r="H4" s="345"/>
    </row>
    <row r="5" spans="1:8" x14ac:dyDescent="0.3">
      <c r="A5" s="341" t="str">
        <f>'tb control'!A5:E5</f>
        <v>As at June 30, 2024</v>
      </c>
      <c r="B5" s="341"/>
      <c r="C5" s="341"/>
      <c r="D5" s="341"/>
      <c r="E5" s="341"/>
      <c r="F5" s="341"/>
      <c r="G5" s="341"/>
      <c r="H5" s="341"/>
    </row>
    <row r="6" spans="1:8" x14ac:dyDescent="0.3">
      <c r="A6" s="296"/>
      <c r="B6" s="296"/>
      <c r="C6" s="296"/>
      <c r="D6" s="296"/>
      <c r="E6" s="29"/>
      <c r="F6" s="314"/>
      <c r="G6" s="314"/>
      <c r="H6" s="63"/>
    </row>
    <row r="7" spans="1:8" ht="33" x14ac:dyDescent="0.3">
      <c r="A7" s="296"/>
      <c r="B7" s="296"/>
      <c r="C7" s="296"/>
      <c r="D7" s="315" t="s">
        <v>415</v>
      </c>
      <c r="E7" s="31"/>
      <c r="F7" s="316">
        <v>2024</v>
      </c>
      <c r="G7" s="314"/>
      <c r="H7" s="250" t="s">
        <v>434</v>
      </c>
    </row>
    <row r="8" spans="1:8" x14ac:dyDescent="0.3">
      <c r="A8" s="33" t="s">
        <v>246</v>
      </c>
      <c r="B8" s="34"/>
      <c r="C8" s="34"/>
      <c r="D8" s="38"/>
      <c r="E8" s="20"/>
      <c r="F8" s="317"/>
      <c r="G8" s="317"/>
      <c r="H8" s="63"/>
    </row>
    <row r="9" spans="1:8" hidden="1" x14ac:dyDescent="0.3">
      <c r="A9" s="33"/>
      <c r="B9" s="38" t="s">
        <v>204</v>
      </c>
      <c r="C9" s="34"/>
      <c r="D9" s="38"/>
      <c r="E9" s="20" t="s">
        <v>184</v>
      </c>
      <c r="F9" s="317">
        <f>FC3DIS!H18</f>
        <v>0</v>
      </c>
      <c r="G9" s="318" t="s">
        <v>184</v>
      </c>
      <c r="H9" s="63">
        <f>FC3DIS!L18</f>
        <v>0</v>
      </c>
    </row>
    <row r="10" spans="1:8" hidden="1" x14ac:dyDescent="0.3">
      <c r="A10" s="33"/>
      <c r="B10" s="38" t="s">
        <v>323</v>
      </c>
      <c r="C10" s="34"/>
      <c r="D10" s="38"/>
      <c r="E10" s="20"/>
      <c r="F10" s="317">
        <f>FC3DIS!H23</f>
        <v>0</v>
      </c>
      <c r="G10" s="317"/>
      <c r="H10" s="63">
        <f>FC3DIS!L23</f>
        <v>0</v>
      </c>
    </row>
    <row r="11" spans="1:8" hidden="1" x14ac:dyDescent="0.3">
      <c r="A11" s="33"/>
      <c r="B11" s="38" t="s">
        <v>196</v>
      </c>
      <c r="C11" s="34"/>
      <c r="D11" s="38"/>
      <c r="E11" s="20"/>
      <c r="F11" s="317">
        <f>FC3DIS!H29</f>
        <v>0</v>
      </c>
      <c r="G11" s="317">
        <f>FC3DIS!I20</f>
        <v>0</v>
      </c>
      <c r="H11" s="317"/>
    </row>
    <row r="12" spans="1:8" hidden="1" x14ac:dyDescent="0.3">
      <c r="A12" s="33"/>
      <c r="B12" s="38" t="s">
        <v>208</v>
      </c>
      <c r="C12" s="34"/>
      <c r="D12" s="38"/>
      <c r="E12" s="20"/>
      <c r="F12" s="319">
        <f>FC3DIS!H29</f>
        <v>0</v>
      </c>
      <c r="G12" s="317">
        <f>FC3DIS!I29</f>
        <v>0</v>
      </c>
      <c r="H12" s="319">
        <f>FC3DIS!L29</f>
        <v>0</v>
      </c>
    </row>
    <row r="13" spans="1:8" x14ac:dyDescent="0.3">
      <c r="A13" s="33"/>
      <c r="B13" s="38"/>
      <c r="C13" s="34"/>
      <c r="D13" s="38"/>
      <c r="E13" s="20"/>
      <c r="F13" s="317"/>
      <c r="G13" s="317"/>
      <c r="H13" s="63"/>
    </row>
    <row r="14" spans="1:8" x14ac:dyDescent="0.3">
      <c r="A14" s="33"/>
      <c r="B14" s="38" t="s">
        <v>331</v>
      </c>
      <c r="C14" s="34"/>
      <c r="D14" s="38"/>
      <c r="E14" s="20"/>
      <c r="F14" s="319">
        <f>SUM(F9:F12)</f>
        <v>0</v>
      </c>
      <c r="G14" s="320"/>
      <c r="H14" s="319">
        <f>SUM(H9:H12)</f>
        <v>0</v>
      </c>
    </row>
    <row r="15" spans="1:8" x14ac:dyDescent="0.3">
      <c r="A15" s="36"/>
      <c r="B15" s="34"/>
      <c r="C15" s="34"/>
      <c r="D15" s="38"/>
      <c r="E15" s="20"/>
      <c r="F15" s="317"/>
      <c r="G15" s="317"/>
      <c r="H15" s="63"/>
    </row>
    <row r="16" spans="1:8" x14ac:dyDescent="0.3">
      <c r="A16" s="33" t="s">
        <v>247</v>
      </c>
      <c r="B16" s="34"/>
      <c r="C16" s="34"/>
      <c r="D16" s="38"/>
      <c r="E16" s="20"/>
      <c r="F16" s="317"/>
      <c r="G16" s="317"/>
      <c r="H16" s="63"/>
    </row>
    <row r="17" spans="1:11" ht="15.75" hidden="1" customHeight="1" x14ac:dyDescent="0.3">
      <c r="A17" s="36"/>
      <c r="B17" s="38" t="s">
        <v>202</v>
      </c>
      <c r="C17" s="38"/>
      <c r="D17" s="38"/>
      <c r="E17" s="38"/>
      <c r="F17" s="317">
        <f>FC3DIS!H80</f>
        <v>0</v>
      </c>
      <c r="G17" s="317"/>
      <c r="H17" s="63">
        <f>FC3DIS!L80</f>
        <v>0</v>
      </c>
    </row>
    <row r="18" spans="1:11" hidden="1" x14ac:dyDescent="0.3">
      <c r="A18" s="36"/>
      <c r="B18" s="38" t="s">
        <v>203</v>
      </c>
      <c r="C18" s="38"/>
      <c r="D18" s="38"/>
      <c r="E18" s="20"/>
      <c r="F18" s="317">
        <f>FC3DIS!H184</f>
        <v>0</v>
      </c>
      <c r="G18" s="317"/>
      <c r="H18" s="63">
        <f>FC3DIS!L184</f>
        <v>0</v>
      </c>
    </row>
    <row r="19" spans="1:11" hidden="1" x14ac:dyDescent="0.3">
      <c r="A19" s="36"/>
      <c r="B19" s="38" t="s">
        <v>318</v>
      </c>
      <c r="C19" s="38"/>
      <c r="D19" s="38"/>
      <c r="E19" s="20"/>
      <c r="F19" s="317">
        <f>FC3DIS!H188</f>
        <v>0</v>
      </c>
      <c r="G19" s="317"/>
      <c r="H19" s="63">
        <f>FC3DIS!L188</f>
        <v>0</v>
      </c>
    </row>
    <row r="20" spans="1:11" hidden="1" x14ac:dyDescent="0.3">
      <c r="A20" s="36"/>
      <c r="B20" s="38" t="s">
        <v>209</v>
      </c>
      <c r="C20" s="38"/>
      <c r="D20" s="38"/>
      <c r="E20" s="20"/>
      <c r="F20" s="317">
        <f>FC3DIS!H208</f>
        <v>0</v>
      </c>
      <c r="G20" s="317"/>
      <c r="H20" s="63">
        <f>FC3DIS!L208</f>
        <v>0</v>
      </c>
    </row>
    <row r="21" spans="1:11" x14ac:dyDescent="0.3">
      <c r="A21" s="36"/>
      <c r="B21" s="38"/>
      <c r="C21" s="38"/>
      <c r="D21" s="38"/>
      <c r="E21" s="20"/>
      <c r="F21" s="317"/>
      <c r="G21" s="317"/>
      <c r="H21" s="63"/>
    </row>
    <row r="22" spans="1:11" x14ac:dyDescent="0.3">
      <c r="A22" s="36"/>
      <c r="B22" s="38" t="s">
        <v>332</v>
      </c>
      <c r="C22" s="38"/>
      <c r="D22" s="38"/>
      <c r="E22" s="20"/>
      <c r="F22" s="319">
        <f>SUM(F17:F20)</f>
        <v>0</v>
      </c>
      <c r="G22" s="317"/>
      <c r="H22" s="319">
        <f>SUM(H17:H20)</f>
        <v>0</v>
      </c>
    </row>
    <row r="23" spans="1:11" x14ac:dyDescent="0.3">
      <c r="A23" s="36"/>
      <c r="B23" s="34"/>
      <c r="C23" s="34"/>
      <c r="D23" s="38"/>
      <c r="E23" s="20"/>
      <c r="F23" s="317"/>
      <c r="G23" s="317"/>
      <c r="H23" s="63"/>
    </row>
    <row r="24" spans="1:11" x14ac:dyDescent="0.3">
      <c r="A24" s="33" t="s">
        <v>251</v>
      </c>
      <c r="B24" s="34"/>
      <c r="C24" s="34"/>
      <c r="D24" s="38"/>
      <c r="E24" s="20"/>
      <c r="F24" s="317">
        <f>F14-F22</f>
        <v>0</v>
      </c>
      <c r="G24" s="317"/>
      <c r="H24" s="317">
        <f>H14-H22</f>
        <v>0</v>
      </c>
    </row>
    <row r="25" spans="1:11" x14ac:dyDescent="0.3">
      <c r="A25" s="36"/>
      <c r="B25" s="34"/>
      <c r="C25" s="34"/>
      <c r="D25" s="38"/>
      <c r="E25" s="20"/>
      <c r="F25" s="321"/>
      <c r="G25" s="317"/>
      <c r="H25" s="63"/>
    </row>
    <row r="26" spans="1:11" x14ac:dyDescent="0.3">
      <c r="A26" s="36"/>
      <c r="B26" s="38" t="s">
        <v>333</v>
      </c>
      <c r="C26" s="34"/>
      <c r="D26" s="57"/>
      <c r="E26" s="34"/>
      <c r="F26" s="322">
        <f>FC3DIS!H230</f>
        <v>8282000</v>
      </c>
      <c r="G26" s="126"/>
      <c r="H26" s="140">
        <f>FC3DIS!L230</f>
        <v>11000000</v>
      </c>
    </row>
    <row r="27" spans="1:11" x14ac:dyDescent="0.3">
      <c r="A27" s="33"/>
      <c r="B27" s="38"/>
      <c r="C27" s="34"/>
      <c r="D27" s="323"/>
      <c r="E27" s="20"/>
      <c r="F27" s="317"/>
      <c r="G27" s="317"/>
      <c r="H27" s="63"/>
    </row>
    <row r="28" spans="1:11" s="107" customFormat="1" ht="17.25" thickBot="1" x14ac:dyDescent="0.35">
      <c r="A28" s="33" t="s">
        <v>334</v>
      </c>
      <c r="B28" s="58"/>
      <c r="C28" s="100"/>
      <c r="D28" s="324"/>
      <c r="E28" s="100" t="s">
        <v>184</v>
      </c>
      <c r="F28" s="325">
        <f>F24+F26</f>
        <v>8282000</v>
      </c>
      <c r="G28" s="326" t="s">
        <v>184</v>
      </c>
      <c r="H28" s="325">
        <f>(H24+H26)</f>
        <v>11000000</v>
      </c>
      <c r="I28" s="221">
        <f>F28-FC3DIS!H232</f>
        <v>0</v>
      </c>
      <c r="K28" s="221"/>
    </row>
    <row r="29" spans="1:11" s="107" customFormat="1" ht="17.25" thickTop="1" x14ac:dyDescent="0.3">
      <c r="A29" s="33"/>
      <c r="B29" s="58"/>
      <c r="C29" s="100"/>
      <c r="D29" s="324"/>
      <c r="E29" s="100"/>
      <c r="F29" s="326"/>
      <c r="G29" s="326"/>
      <c r="H29" s="326"/>
      <c r="I29" s="221"/>
      <c r="K29" s="221"/>
    </row>
    <row r="30" spans="1:11" x14ac:dyDescent="0.3">
      <c r="A30" s="305"/>
      <c r="B30" s="38"/>
      <c r="C30" s="34"/>
      <c r="D30" s="38"/>
      <c r="E30" s="34"/>
      <c r="F30" s="327"/>
      <c r="G30" s="328"/>
      <c r="H30" s="157"/>
    </row>
    <row r="31" spans="1:11" x14ac:dyDescent="0.3">
      <c r="A31" s="306"/>
      <c r="B31" s="38"/>
      <c r="C31" s="34"/>
      <c r="D31" s="38"/>
      <c r="E31" s="34"/>
      <c r="F31" s="327"/>
      <c r="G31" s="328"/>
      <c r="H31" s="63"/>
    </row>
    <row r="32" spans="1:11" x14ac:dyDescent="0.3">
      <c r="A32" s="306"/>
      <c r="B32" s="38"/>
      <c r="C32" s="34"/>
      <c r="D32" s="38"/>
      <c r="E32" s="34"/>
      <c r="F32" s="327"/>
      <c r="G32" s="328"/>
      <c r="H32" s="63"/>
    </row>
    <row r="33" spans="1:8" x14ac:dyDescent="0.3">
      <c r="A33" s="36"/>
      <c r="B33" s="38"/>
      <c r="C33" s="99" t="s">
        <v>97</v>
      </c>
      <c r="D33" s="22"/>
      <c r="E33" s="20"/>
      <c r="F33" s="327"/>
      <c r="G33" s="328"/>
      <c r="H33" s="63"/>
    </row>
    <row r="34" spans="1:8" x14ac:dyDescent="0.3">
      <c r="A34" s="36"/>
      <c r="B34" s="38"/>
      <c r="C34" s="101"/>
      <c r="D34" s="102"/>
      <c r="E34" s="105" t="s">
        <v>389</v>
      </c>
      <c r="F34" s="327"/>
      <c r="G34" s="328"/>
      <c r="H34" s="63"/>
    </row>
    <row r="35" spans="1:8" x14ac:dyDescent="0.3">
      <c r="A35" s="36"/>
      <c r="B35" s="38"/>
      <c r="C35" s="104"/>
      <c r="D35" s="22"/>
      <c r="E35" s="106" t="s">
        <v>362</v>
      </c>
      <c r="F35" s="327"/>
      <c r="G35" s="328"/>
      <c r="H35" s="63"/>
    </row>
    <row r="36" spans="1:8" x14ac:dyDescent="0.3">
      <c r="A36" s="36"/>
      <c r="B36" s="38"/>
      <c r="C36" s="34"/>
      <c r="D36" s="38"/>
      <c r="E36" s="34"/>
      <c r="F36" s="327"/>
      <c r="G36" s="328"/>
      <c r="H36" s="63"/>
    </row>
    <row r="37" spans="1:8" x14ac:dyDescent="0.3">
      <c r="A37" s="36"/>
      <c r="B37" s="38"/>
      <c r="C37" s="34"/>
      <c r="D37" s="38"/>
      <c r="E37" s="34"/>
      <c r="F37" s="327"/>
      <c r="G37" s="328"/>
      <c r="H37" s="63"/>
    </row>
    <row r="38" spans="1:8" x14ac:dyDescent="0.3">
      <c r="D38" s="3"/>
    </row>
    <row r="39" spans="1:8" x14ac:dyDescent="0.3">
      <c r="D39" s="3"/>
    </row>
    <row r="40" spans="1:8" x14ac:dyDescent="0.3">
      <c r="D40" s="3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M258"/>
  <sheetViews>
    <sheetView view="pageBreakPreview" zoomScaleNormal="85" zoomScaleSheetLayoutView="100" workbookViewId="0">
      <pane xSplit="5" ySplit="8" topLeftCell="F9" activePane="bottomRight" state="frozen"/>
      <selection activeCell="J32" sqref="J32"/>
      <selection pane="topRight" activeCell="J32" sqref="J32"/>
      <selection pane="bottomLeft" activeCell="J32" sqref="J32"/>
      <selection pane="bottomRight" activeCell="R248" sqref="R248"/>
    </sheetView>
  </sheetViews>
  <sheetFormatPr defaultColWidth="9.140625" defaultRowHeight="15.75" x14ac:dyDescent="0.25"/>
  <cols>
    <col min="1" max="1" width="48.7109375" style="189" customWidth="1"/>
    <col min="2" max="2" width="8.7109375" style="190" customWidth="1"/>
    <col min="3" max="3" width="12.28515625" style="187" bestFit="1" customWidth="1"/>
    <col min="4" max="5" width="16.7109375" style="201" customWidth="1"/>
    <col min="6" max="6" width="9.140625" style="158" hidden="1" customWidth="1"/>
    <col min="7" max="7" width="16.7109375" style="158" hidden="1" customWidth="1"/>
    <col min="8" max="8" width="9.140625" style="158" hidden="1" customWidth="1"/>
    <col min="9" max="9" width="16" style="158" hidden="1" customWidth="1"/>
    <col min="10" max="10" width="14.5703125" style="158" hidden="1" customWidth="1"/>
    <col min="11" max="11" width="17.28515625" style="160" hidden="1" customWidth="1"/>
    <col min="12" max="12" width="17.28515625" style="158" hidden="1" customWidth="1"/>
    <col min="13" max="13" width="17.28515625" style="160" hidden="1" customWidth="1"/>
    <col min="14" max="14" width="9.140625" style="158" customWidth="1"/>
    <col min="15" max="16384" width="9.140625" style="158"/>
  </cols>
  <sheetData>
    <row r="1" spans="1:13" x14ac:dyDescent="0.25">
      <c r="A1" s="348" t="s">
        <v>0</v>
      </c>
      <c r="B1" s="348"/>
      <c r="C1" s="348"/>
      <c r="D1" s="348"/>
      <c r="E1" s="348"/>
      <c r="G1" s="159"/>
    </row>
    <row r="2" spans="1:13" x14ac:dyDescent="0.25">
      <c r="A2" s="348" t="s">
        <v>1</v>
      </c>
      <c r="B2" s="348"/>
      <c r="C2" s="348"/>
      <c r="D2" s="348"/>
      <c r="E2" s="348"/>
    </row>
    <row r="3" spans="1:13" x14ac:dyDescent="0.25">
      <c r="A3" s="349" t="s">
        <v>201</v>
      </c>
      <c r="B3" s="349"/>
      <c r="C3" s="349"/>
      <c r="D3" s="349"/>
      <c r="E3" s="349"/>
    </row>
    <row r="4" spans="1:13" x14ac:dyDescent="0.25">
      <c r="A4" s="350" t="s">
        <v>426</v>
      </c>
      <c r="B4" s="350"/>
      <c r="C4" s="350"/>
      <c r="D4" s="350"/>
      <c r="E4" s="350"/>
    </row>
    <row r="5" spans="1:13" x14ac:dyDescent="0.25">
      <c r="A5" s="351" t="s">
        <v>442</v>
      </c>
      <c r="B5" s="351"/>
      <c r="C5" s="351"/>
      <c r="D5" s="351"/>
      <c r="E5" s="351"/>
    </row>
    <row r="6" spans="1:13" x14ac:dyDescent="0.25">
      <c r="A6" s="351"/>
      <c r="B6" s="351"/>
      <c r="C6" s="351"/>
      <c r="D6" s="351"/>
      <c r="E6" s="351"/>
    </row>
    <row r="7" spans="1:13" x14ac:dyDescent="0.25">
      <c r="A7" s="346" t="s">
        <v>83</v>
      </c>
      <c r="B7" s="161" t="s">
        <v>84</v>
      </c>
      <c r="C7" s="162" t="s">
        <v>180</v>
      </c>
      <c r="D7" s="213"/>
      <c r="E7" s="213"/>
    </row>
    <row r="8" spans="1:13" x14ac:dyDescent="0.25">
      <c r="A8" s="347"/>
      <c r="B8" s="165" t="s">
        <v>85</v>
      </c>
      <c r="C8" s="165" t="s">
        <v>85</v>
      </c>
      <c r="D8" s="207" t="s">
        <v>86</v>
      </c>
      <c r="E8" s="207" t="s">
        <v>87</v>
      </c>
    </row>
    <row r="9" spans="1:13" ht="9.75" customHeight="1" x14ac:dyDescent="0.25">
      <c r="A9" s="167"/>
      <c r="B9" s="168"/>
      <c r="C9" s="168"/>
      <c r="D9" s="210"/>
      <c r="E9" s="210"/>
    </row>
    <row r="10" spans="1:13" x14ac:dyDescent="0.25">
      <c r="A10" s="170" t="s">
        <v>2</v>
      </c>
      <c r="B10" s="171"/>
      <c r="C10" s="223">
        <v>1010101000</v>
      </c>
      <c r="D10" s="174">
        <f>IFERROR(VLOOKUP(C10,[3]TB!$C$11:$Z$271,24,FALSE),0)</f>
        <v>0</v>
      </c>
      <c r="E10" s="174">
        <f>IFERROR(VLOOKUP(C10,[3]TB!$C$11:$AA$271,25,FALSE),0)</f>
        <v>0</v>
      </c>
      <c r="G10" s="174">
        <f>SUM(D10:E10)</f>
        <v>0</v>
      </c>
      <c r="H10" s="160"/>
      <c r="K10" s="160">
        <v>32242.639999999999</v>
      </c>
      <c r="L10" s="160">
        <v>32242.639999999999</v>
      </c>
      <c r="M10" s="160">
        <f>K10-L10</f>
        <v>0</v>
      </c>
    </row>
    <row r="11" spans="1:13" x14ac:dyDescent="0.25">
      <c r="A11" s="170" t="s">
        <v>226</v>
      </c>
      <c r="B11" s="171"/>
      <c r="C11" s="224">
        <v>1990103000</v>
      </c>
      <c r="D11" s="174">
        <f>IFERROR(VLOOKUP(C11,[3]TB!$C$11:$Z$271,24,FALSE),0)</f>
        <v>0</v>
      </c>
      <c r="E11" s="174">
        <f>IFERROR(VLOOKUP(C11,[3]TB!$C$11:$AA$271,25,FALSE),0)</f>
        <v>0</v>
      </c>
      <c r="G11" s="174">
        <f t="shared" ref="G11:G75" si="0">SUM(D11:E11)</f>
        <v>0</v>
      </c>
      <c r="H11" s="160"/>
      <c r="K11" s="160">
        <v>308250</v>
      </c>
      <c r="L11" s="160">
        <v>308250</v>
      </c>
      <c r="M11" s="160">
        <f t="shared" ref="M11:M74" si="1">K11-L11</f>
        <v>0</v>
      </c>
    </row>
    <row r="12" spans="1:13" x14ac:dyDescent="0.25">
      <c r="A12" s="170" t="s">
        <v>398</v>
      </c>
      <c r="B12" s="171"/>
      <c r="C12" s="225">
        <v>1990103000</v>
      </c>
      <c r="D12" s="174">
        <f>IFERROR(VLOOKUP(C12,[3]TB!$C$11:$Z$271,24,FALSE),0)</f>
        <v>0</v>
      </c>
      <c r="E12" s="174">
        <f>IFERROR(VLOOKUP(C12,[3]TB!$C$11:$AA$271,25,FALSE),0)</f>
        <v>0</v>
      </c>
      <c r="G12" s="174">
        <f t="shared" si="0"/>
        <v>0</v>
      </c>
      <c r="H12" s="160"/>
      <c r="K12" s="160">
        <v>604134647.20000005</v>
      </c>
      <c r="L12" s="160">
        <v>604134647.20000005</v>
      </c>
      <c r="M12" s="160">
        <f t="shared" si="1"/>
        <v>0</v>
      </c>
    </row>
    <row r="13" spans="1:13" x14ac:dyDescent="0.25">
      <c r="A13" s="170" t="s">
        <v>3</v>
      </c>
      <c r="B13" s="171"/>
      <c r="C13" s="194">
        <v>1010102000</v>
      </c>
      <c r="D13" s="174">
        <f>IFERROR(VLOOKUP(C13,[3]TB!$C$11:$Z$271,24,FALSE),0)</f>
        <v>0</v>
      </c>
      <c r="E13" s="174">
        <f>IFERROR(VLOOKUP(C13,[3]TB!$C$11:$AA$271,25,FALSE),0)</f>
        <v>0</v>
      </c>
      <c r="G13" s="174">
        <f t="shared" si="0"/>
        <v>0</v>
      </c>
      <c r="H13" s="160"/>
      <c r="K13" s="160">
        <v>0</v>
      </c>
      <c r="L13" s="160">
        <v>14598350</v>
      </c>
      <c r="M13" s="160">
        <f t="shared" si="1"/>
        <v>-14598350</v>
      </c>
    </row>
    <row r="14" spans="1:13" x14ac:dyDescent="0.25">
      <c r="A14" s="170" t="s">
        <v>99</v>
      </c>
      <c r="B14" s="171"/>
      <c r="C14" s="223">
        <v>1010404000</v>
      </c>
      <c r="D14" s="174">
        <f>IFERROR(VLOOKUP(C14,[3]TB!$C$11:$Z$271,24,FALSE),0)</f>
        <v>0</v>
      </c>
      <c r="E14" s="174">
        <f>IFERROR(VLOOKUP(C14,[3]TB!$C$11:$AA$271,25,FALSE),0)</f>
        <v>0</v>
      </c>
      <c r="G14" s="174">
        <f t="shared" si="0"/>
        <v>0</v>
      </c>
      <c r="H14" s="160"/>
      <c r="I14" s="160"/>
      <c r="J14" s="160"/>
      <c r="K14" s="160">
        <v>14598350</v>
      </c>
      <c r="L14" s="160">
        <v>29776331.850000001</v>
      </c>
      <c r="M14" s="160">
        <f t="shared" si="1"/>
        <v>-15177981.850000001</v>
      </c>
    </row>
    <row r="15" spans="1:13" x14ac:dyDescent="0.25">
      <c r="A15" s="170" t="s">
        <v>100</v>
      </c>
      <c r="B15" s="171"/>
      <c r="C15" s="223">
        <v>1010202016</v>
      </c>
      <c r="D15" s="174">
        <f>IFERROR(VLOOKUP(C15,[3]TB!$C$11:$Z$271,24,FALSE),0)</f>
        <v>0</v>
      </c>
      <c r="E15" s="174">
        <f>IFERROR(VLOOKUP(C15,[3]TB!$C$11:$AA$271,25,FALSE),0)</f>
        <v>0</v>
      </c>
      <c r="G15" s="174">
        <f t="shared" si="0"/>
        <v>0</v>
      </c>
      <c r="H15" s="160"/>
      <c r="I15" s="160"/>
      <c r="J15" s="160"/>
      <c r="K15" s="160">
        <v>300</v>
      </c>
      <c r="L15" s="160">
        <v>300</v>
      </c>
      <c r="M15" s="160">
        <f t="shared" si="1"/>
        <v>0</v>
      </c>
    </row>
    <row r="16" spans="1:13" x14ac:dyDescent="0.25">
      <c r="A16" s="170" t="s">
        <v>101</v>
      </c>
      <c r="B16" s="171"/>
      <c r="C16" s="223">
        <v>1010202024</v>
      </c>
      <c r="D16" s="174">
        <f>IFERROR(VLOOKUP(C16,[3]TB!$C$11:$Z$271,24,FALSE),0)</f>
        <v>0</v>
      </c>
      <c r="E16" s="174">
        <f>IFERROR(VLOOKUP(C16,[3]TB!$C$11:$AA$271,25,FALSE),0)</f>
        <v>0</v>
      </c>
      <c r="G16" s="174">
        <f t="shared" si="0"/>
        <v>0</v>
      </c>
      <c r="H16" s="160"/>
      <c r="K16" s="160">
        <v>327901380</v>
      </c>
      <c r="L16" s="160">
        <v>327901380</v>
      </c>
      <c r="M16" s="160">
        <f t="shared" si="1"/>
        <v>0</v>
      </c>
    </row>
    <row r="17" spans="1:13" x14ac:dyDescent="0.25">
      <c r="A17" s="170" t="s">
        <v>102</v>
      </c>
      <c r="B17" s="171"/>
      <c r="C17" s="223">
        <v>1010202030</v>
      </c>
      <c r="D17" s="174">
        <f>IFERROR(VLOOKUP(C17,[3]TB!$C$11:$Z$271,24,FALSE),0)</f>
        <v>0</v>
      </c>
      <c r="E17" s="174">
        <f>IFERROR(VLOOKUP(C17,[3]TB!$C$11:$AA$271,25,FALSE),0)</f>
        <v>0</v>
      </c>
      <c r="G17" s="174">
        <f t="shared" si="0"/>
        <v>0</v>
      </c>
      <c r="H17" s="160"/>
      <c r="K17" s="160">
        <v>0</v>
      </c>
      <c r="L17" s="160">
        <v>0</v>
      </c>
      <c r="M17" s="160">
        <f t="shared" si="1"/>
        <v>0</v>
      </c>
    </row>
    <row r="18" spans="1:13" x14ac:dyDescent="0.25">
      <c r="A18" s="170" t="s">
        <v>4</v>
      </c>
      <c r="B18" s="171"/>
      <c r="C18" s="194">
        <v>1030101000</v>
      </c>
      <c r="D18" s="174">
        <f>IFERROR(VLOOKUP(C18,[3]TB!$C$11:$Z$271,24,FALSE),0)</f>
        <v>0</v>
      </c>
      <c r="E18" s="174">
        <f>IFERROR(VLOOKUP(C18,[3]TB!$C$11:$AA$271,25,FALSE),0)</f>
        <v>0</v>
      </c>
      <c r="G18" s="174">
        <f t="shared" si="0"/>
        <v>0</v>
      </c>
      <c r="H18" s="160"/>
      <c r="I18" s="214">
        <f>SUM(D10,D15,D16,D18,D24,D25,D13,D26)</f>
        <v>0</v>
      </c>
      <c r="K18" s="160">
        <v>21371170.789999999</v>
      </c>
      <c r="L18" s="160">
        <v>0</v>
      </c>
      <c r="M18" s="160">
        <f t="shared" si="1"/>
        <v>21371170.789999999</v>
      </c>
    </row>
    <row r="19" spans="1:13" x14ac:dyDescent="0.25">
      <c r="A19" s="170" t="s">
        <v>385</v>
      </c>
      <c r="B19" s="171"/>
      <c r="C19" s="194">
        <v>1030501000</v>
      </c>
      <c r="D19" s="174">
        <f>IFERROR(VLOOKUP(C19,[3]TB!$C$11:$Z$271,24,FALSE),0)</f>
        <v>0</v>
      </c>
      <c r="E19" s="174">
        <f>IFERROR(VLOOKUP(C19,[3]TB!$C$11:$AA$271,25,FALSE),0)</f>
        <v>0</v>
      </c>
      <c r="G19" s="174">
        <f t="shared" si="0"/>
        <v>0</v>
      </c>
      <c r="H19" s="160"/>
      <c r="I19" s="214">
        <f>SUM(D16,D24,D25,D13,D26)</f>
        <v>0</v>
      </c>
      <c r="K19" s="160">
        <v>7325671.9299999997</v>
      </c>
      <c r="L19" s="160">
        <v>0</v>
      </c>
      <c r="M19" s="160">
        <f t="shared" si="1"/>
        <v>7325671.9299999997</v>
      </c>
    </row>
    <row r="20" spans="1:13" x14ac:dyDescent="0.25">
      <c r="A20" s="170" t="s">
        <v>5</v>
      </c>
      <c r="B20" s="171"/>
      <c r="C20" s="229">
        <v>1039902000</v>
      </c>
      <c r="D20" s="174">
        <f>IFERROR(VLOOKUP(C20,[3]TB!$C$11:$Z$271,24,FALSE),0)</f>
        <v>0</v>
      </c>
      <c r="E20" s="174">
        <f>IFERROR(VLOOKUP(C20,[3]TB!$C$11:$AA$271,25,FALSE),0)</f>
        <v>0</v>
      </c>
      <c r="G20" s="174">
        <f t="shared" si="0"/>
        <v>0</v>
      </c>
      <c r="H20" s="160"/>
      <c r="I20" s="214"/>
      <c r="K20" s="160">
        <v>29776331.850000001</v>
      </c>
      <c r="L20" s="160">
        <v>22937.02</v>
      </c>
      <c r="M20" s="160">
        <f t="shared" si="1"/>
        <v>29753394.830000002</v>
      </c>
    </row>
    <row r="21" spans="1:13" x14ac:dyDescent="0.25">
      <c r="A21" s="170" t="s">
        <v>6</v>
      </c>
      <c r="B21" s="171"/>
      <c r="C21" s="194">
        <v>1030199000</v>
      </c>
      <c r="D21" s="174">
        <f>IFERROR(VLOOKUP(C21,[3]TB!$C$11:$Z$271,24,FALSE),0)</f>
        <v>0</v>
      </c>
      <c r="E21" s="174">
        <f>IFERROR(VLOOKUP(C21,[3]TB!$C$11:$AA$271,25,FALSE),0)</f>
        <v>0</v>
      </c>
      <c r="G21" s="174">
        <f t="shared" si="0"/>
        <v>0</v>
      </c>
      <c r="H21" s="160"/>
      <c r="I21" s="214"/>
      <c r="K21" s="160">
        <v>0</v>
      </c>
      <c r="L21" s="160">
        <v>0</v>
      </c>
      <c r="M21" s="160">
        <f t="shared" si="1"/>
        <v>0</v>
      </c>
    </row>
    <row r="22" spans="1:13" x14ac:dyDescent="0.25">
      <c r="A22" s="170" t="s">
        <v>181</v>
      </c>
      <c r="B22" s="171"/>
      <c r="C22" s="223">
        <v>1010401000</v>
      </c>
      <c r="D22" s="174">
        <f>IFERROR(VLOOKUP(C22,[3]TB!$C$11:$Z$271,24,FALSE),0)</f>
        <v>0</v>
      </c>
      <c r="E22" s="174">
        <f>IFERROR(VLOOKUP(C22,[3]TB!$C$11:$AA$271,25,FALSE),0)</f>
        <v>0</v>
      </c>
      <c r="G22" s="174">
        <f t="shared" si="0"/>
        <v>0</v>
      </c>
      <c r="H22" s="160"/>
      <c r="K22" s="160">
        <v>0</v>
      </c>
      <c r="L22" s="160">
        <v>21371170.789999999</v>
      </c>
      <c r="M22" s="160">
        <f t="shared" si="1"/>
        <v>-21371170.789999999</v>
      </c>
    </row>
    <row r="23" spans="1:13" x14ac:dyDescent="0.25">
      <c r="A23" s="170" t="s">
        <v>182</v>
      </c>
      <c r="B23" s="175"/>
      <c r="C23" s="227">
        <v>1010403000</v>
      </c>
      <c r="D23" s="174">
        <f>IFERROR(VLOOKUP(C23,[3]TB!$C$11:$Z$271,24,FALSE),0)</f>
        <v>0</v>
      </c>
      <c r="E23" s="174">
        <f>IFERROR(VLOOKUP(C23,[3]TB!$C$11:$AA$271,25,FALSE),0)</f>
        <v>0</v>
      </c>
      <c r="G23" s="174"/>
      <c r="H23" s="160"/>
      <c r="K23" s="160">
        <v>0</v>
      </c>
      <c r="L23" s="160">
        <v>7325671.9299999997</v>
      </c>
      <c r="M23" s="160">
        <f t="shared" si="1"/>
        <v>-7325671.9299999997</v>
      </c>
    </row>
    <row r="24" spans="1:13" x14ac:dyDescent="0.25">
      <c r="A24" s="170" t="s">
        <v>183</v>
      </c>
      <c r="B24" s="171"/>
      <c r="C24" s="223">
        <v>1010406000</v>
      </c>
      <c r="D24" s="174">
        <f>IFERROR(VLOOKUP(C24,[3]TB!$C$11:$Z$271,24,FALSE),0)</f>
        <v>0</v>
      </c>
      <c r="E24" s="174">
        <f>IFERROR(VLOOKUP(C24,[3]TB!$C$11:$AA$271,25,FALSE),0)</f>
        <v>0</v>
      </c>
      <c r="G24" s="174">
        <f t="shared" si="0"/>
        <v>0</v>
      </c>
      <c r="H24" s="160"/>
      <c r="K24" s="160">
        <v>0</v>
      </c>
      <c r="L24" s="160">
        <v>0</v>
      </c>
      <c r="M24" s="160">
        <f t="shared" si="1"/>
        <v>0</v>
      </c>
    </row>
    <row r="25" spans="1:13" x14ac:dyDescent="0.25">
      <c r="A25" s="170" t="s">
        <v>338</v>
      </c>
      <c r="B25" s="171"/>
      <c r="C25" s="223">
        <v>1010407000</v>
      </c>
      <c r="D25" s="174">
        <f>IFERROR(VLOOKUP(C25,[3]TB!$C$11:$Z$271,24,FALSE),0)</f>
        <v>0</v>
      </c>
      <c r="E25" s="174">
        <f>IFERROR(VLOOKUP(C25,[3]TB!$C$11:$AA$271,25,FALSE),0)</f>
        <v>0</v>
      </c>
      <c r="G25" s="174">
        <f t="shared" si="0"/>
        <v>0</v>
      </c>
      <c r="H25" s="160"/>
      <c r="K25" s="160">
        <v>0</v>
      </c>
      <c r="L25" s="160">
        <v>0</v>
      </c>
      <c r="M25" s="160">
        <f t="shared" si="1"/>
        <v>0</v>
      </c>
    </row>
    <row r="26" spans="1:13" x14ac:dyDescent="0.25">
      <c r="A26" s="170" t="s">
        <v>390</v>
      </c>
      <c r="B26" s="171"/>
      <c r="C26" s="229">
        <v>1010409000</v>
      </c>
      <c r="D26" s="174">
        <f>IFERROR(VLOOKUP(C26,[3]TB!$C$11:$Z$271,24,FALSE),0)</f>
        <v>0</v>
      </c>
      <c r="E26" s="174">
        <f>IFERROR(VLOOKUP(C26,[3]TB!$C$11:$AA$271,25,FALSE),0)</f>
        <v>0</v>
      </c>
      <c r="G26" s="174">
        <f t="shared" si="0"/>
        <v>0</v>
      </c>
      <c r="H26" s="160"/>
      <c r="K26" s="160">
        <v>0</v>
      </c>
      <c r="L26" s="160"/>
      <c r="M26" s="160">
        <f t="shared" si="1"/>
        <v>0</v>
      </c>
    </row>
    <row r="27" spans="1:13" x14ac:dyDescent="0.25">
      <c r="A27" s="170" t="s">
        <v>7</v>
      </c>
      <c r="B27" s="171"/>
      <c r="C27" s="194">
        <v>1030301000</v>
      </c>
      <c r="D27" s="174">
        <f>IFERROR(VLOOKUP(C27,[3]TB!$C$11:$Z$271,24,FALSE),0)</f>
        <v>0</v>
      </c>
      <c r="E27" s="174">
        <f>IFERROR(VLOOKUP(C27,[3]TB!$C$11:$AA$271,25,FALSE),0)</f>
        <v>0</v>
      </c>
      <c r="G27" s="174">
        <f t="shared" si="0"/>
        <v>0</v>
      </c>
      <c r="H27" s="160"/>
      <c r="K27" s="160">
        <v>0</v>
      </c>
      <c r="L27" s="160">
        <v>0</v>
      </c>
      <c r="M27" s="160">
        <f t="shared" si="1"/>
        <v>0</v>
      </c>
    </row>
    <row r="28" spans="1:13" x14ac:dyDescent="0.25">
      <c r="A28" s="170" t="s">
        <v>8</v>
      </c>
      <c r="B28" s="171"/>
      <c r="C28" s="194">
        <v>1030302000</v>
      </c>
      <c r="D28" s="174">
        <f>IFERROR(VLOOKUP(C28,[3]TB!$C$11:$Z$271,24,FALSE),0)</f>
        <v>0</v>
      </c>
      <c r="E28" s="174">
        <f>IFERROR(VLOOKUP(C28,[3]TB!$C$11:$AA$271,25,FALSE),0)</f>
        <v>0</v>
      </c>
      <c r="G28" s="174">
        <f t="shared" si="0"/>
        <v>0</v>
      </c>
      <c r="H28" s="160"/>
      <c r="K28" s="160">
        <v>501846933.67000002</v>
      </c>
      <c r="L28" s="160">
        <v>0</v>
      </c>
      <c r="M28" s="160">
        <f t="shared" si="1"/>
        <v>501846933.67000002</v>
      </c>
    </row>
    <row r="29" spans="1:13" x14ac:dyDescent="0.25">
      <c r="A29" s="170" t="s">
        <v>234</v>
      </c>
      <c r="B29" s="171"/>
      <c r="C29" s="228">
        <v>1030303000</v>
      </c>
      <c r="D29" s="174">
        <f>IFERROR(VLOOKUP(C29,[3]TB!$C$11:$Z$271,24,FALSE),0)</f>
        <v>19282000</v>
      </c>
      <c r="E29" s="174">
        <f>IFERROR(VLOOKUP(C29,[3]TB!$C$11:$AA$271,25,FALSE),0)</f>
        <v>0</v>
      </c>
      <c r="G29" s="174">
        <f t="shared" si="0"/>
        <v>19282000</v>
      </c>
      <c r="H29" s="160"/>
      <c r="K29" s="160">
        <v>76828.350000000006</v>
      </c>
      <c r="L29" s="160">
        <v>501846933.67000002</v>
      </c>
      <c r="M29" s="160">
        <f t="shared" si="1"/>
        <v>-501770105.31999999</v>
      </c>
    </row>
    <row r="30" spans="1:13" x14ac:dyDescent="0.25">
      <c r="A30" s="170" t="s">
        <v>9</v>
      </c>
      <c r="B30" s="175"/>
      <c r="C30" s="229">
        <v>1039903000</v>
      </c>
      <c r="D30" s="174">
        <f>IFERROR(VLOOKUP(C30,[3]TB!$C$11:$Z$271,24,FALSE),0)</f>
        <v>0</v>
      </c>
      <c r="E30" s="174">
        <f>IFERROR(VLOOKUP(C30,[3]TB!$C$11:$AA$271,25,FALSE),0)</f>
        <v>0</v>
      </c>
      <c r="G30" s="174">
        <f t="shared" si="0"/>
        <v>0</v>
      </c>
      <c r="H30" s="160"/>
      <c r="K30" s="160">
        <v>31051874.710000001</v>
      </c>
      <c r="L30" s="160">
        <v>31051874.710000001</v>
      </c>
      <c r="M30" s="160">
        <f t="shared" si="1"/>
        <v>0</v>
      </c>
    </row>
    <row r="31" spans="1:13" x14ac:dyDescent="0.25">
      <c r="A31" s="170" t="s">
        <v>10</v>
      </c>
      <c r="B31" s="171"/>
      <c r="C31" s="194">
        <v>1030405000</v>
      </c>
      <c r="D31" s="174">
        <f>IFERROR(VLOOKUP(C31,[3]TB!$C$11:$Z$271,24,FALSE),0)</f>
        <v>0</v>
      </c>
      <c r="E31" s="174">
        <f>IFERROR(VLOOKUP(C31,[3]TB!$C$11:$AA$271,25,FALSE),0)</f>
        <v>0</v>
      </c>
      <c r="G31" s="174">
        <f t="shared" si="0"/>
        <v>0</v>
      </c>
      <c r="H31" s="160"/>
      <c r="K31" s="160">
        <v>0</v>
      </c>
      <c r="L31" s="160">
        <v>76828.350000000006</v>
      </c>
      <c r="M31" s="160">
        <f t="shared" si="1"/>
        <v>-76828.350000000006</v>
      </c>
    </row>
    <row r="32" spans="1:13" x14ac:dyDescent="0.25">
      <c r="A32" s="170" t="s">
        <v>11</v>
      </c>
      <c r="B32" s="175"/>
      <c r="C32" s="194">
        <v>1990104000</v>
      </c>
      <c r="D32" s="174">
        <f>IFERROR(VLOOKUP(C32,[3]TB!$C$11:$Z$271,24,FALSE),0)</f>
        <v>0</v>
      </c>
      <c r="E32" s="174">
        <f>IFERROR(VLOOKUP(C32,[3]TB!$C$11:$AA$271,25,FALSE),0)</f>
        <v>0</v>
      </c>
      <c r="G32" s="174">
        <f t="shared" si="0"/>
        <v>0</v>
      </c>
      <c r="H32" s="160"/>
      <c r="K32" s="160">
        <v>22937.02</v>
      </c>
      <c r="L32" s="160">
        <v>0</v>
      </c>
      <c r="M32" s="160">
        <f t="shared" si="1"/>
        <v>22937.02</v>
      </c>
    </row>
    <row r="33" spans="1:13" x14ac:dyDescent="0.25">
      <c r="A33" s="170" t="s">
        <v>12</v>
      </c>
      <c r="B33" s="175"/>
      <c r="C33" s="229">
        <v>1039999000</v>
      </c>
      <c r="D33" s="174">
        <f>IFERROR(VLOOKUP(C33,[3]TB!$C$11:$Z$271,24,FALSE),0)</f>
        <v>0</v>
      </c>
      <c r="E33" s="174">
        <f>IFERROR(VLOOKUP(C33,[3]TB!$C$11:$AA$271,25,FALSE),0)</f>
        <v>0</v>
      </c>
      <c r="G33" s="174">
        <f t="shared" si="0"/>
        <v>0</v>
      </c>
      <c r="H33" s="160"/>
      <c r="K33" s="160">
        <v>31675380.030000001</v>
      </c>
      <c r="L33" s="160">
        <v>31675380.030000001</v>
      </c>
      <c r="M33" s="160">
        <f t="shared" si="1"/>
        <v>0</v>
      </c>
    </row>
    <row r="34" spans="1:13" x14ac:dyDescent="0.25">
      <c r="A34" s="170" t="s">
        <v>232</v>
      </c>
      <c r="B34" s="171"/>
      <c r="C34" s="230">
        <v>1040299000</v>
      </c>
      <c r="D34" s="174">
        <f>IFERROR(VLOOKUP(C34,[3]TB!$C$11:$Z$271,24,FALSE),0)</f>
        <v>0</v>
      </c>
      <c r="E34" s="174">
        <f>IFERROR(VLOOKUP(C34,[3]TB!$C$11:$AA$271,25,FALSE),0)</f>
        <v>0</v>
      </c>
      <c r="G34" s="174">
        <f t="shared" si="0"/>
        <v>0</v>
      </c>
      <c r="H34" s="160"/>
      <c r="K34" s="160">
        <v>420457044</v>
      </c>
      <c r="L34" s="160">
        <v>384023849.75999999</v>
      </c>
      <c r="M34" s="160">
        <f t="shared" si="1"/>
        <v>36433194.24000001</v>
      </c>
    </row>
    <row r="35" spans="1:13" x14ac:dyDescent="0.25">
      <c r="A35" s="170" t="s">
        <v>233</v>
      </c>
      <c r="B35" s="171"/>
      <c r="C35" s="194">
        <v>1040202000</v>
      </c>
      <c r="D35" s="174">
        <f>IFERROR(VLOOKUP(C35,[3]TB!$C$11:$Z$271,24,FALSE),0)</f>
        <v>0</v>
      </c>
      <c r="E35" s="174">
        <f>IFERROR(VLOOKUP(C35,[3]TB!$C$11:$AA$271,25,FALSE),0)</f>
        <v>0</v>
      </c>
      <c r="G35" s="174">
        <f t="shared" si="0"/>
        <v>0</v>
      </c>
      <c r="H35" s="160"/>
      <c r="K35" s="160">
        <v>7887746.2599999998</v>
      </c>
      <c r="L35" s="160">
        <v>420457044</v>
      </c>
      <c r="M35" s="160">
        <f t="shared" si="1"/>
        <v>-412569297.74000001</v>
      </c>
    </row>
    <row r="36" spans="1:13" x14ac:dyDescent="0.25">
      <c r="A36" s="170" t="s">
        <v>13</v>
      </c>
      <c r="B36" s="171"/>
      <c r="C36" s="194">
        <v>1040401000</v>
      </c>
      <c r="D36" s="174">
        <f>IFERROR(VLOOKUP(C36,[3]TB!$C$11:$Z$271,24,FALSE),0)</f>
        <v>0</v>
      </c>
      <c r="E36" s="174">
        <f>IFERROR(VLOOKUP(C36,[3]TB!$C$11:$AA$271,25,FALSE),0)</f>
        <v>0</v>
      </c>
      <c r="G36" s="174">
        <f t="shared" si="0"/>
        <v>0</v>
      </c>
      <c r="H36" s="160"/>
      <c r="K36" s="160">
        <v>1602096.65</v>
      </c>
      <c r="L36" s="160">
        <v>7887746.2599999998</v>
      </c>
      <c r="M36" s="160">
        <f t="shared" si="1"/>
        <v>-6285649.6099999994</v>
      </c>
    </row>
    <row r="37" spans="1:13" x14ac:dyDescent="0.25">
      <c r="A37" s="170" t="s">
        <v>14</v>
      </c>
      <c r="B37" s="171"/>
      <c r="C37" s="194">
        <v>1040405000</v>
      </c>
      <c r="D37" s="174">
        <f>IFERROR(VLOOKUP(C37,[3]TB!$C$11:$Z$271,24,FALSE),0)</f>
        <v>0</v>
      </c>
      <c r="E37" s="174">
        <f>IFERROR(VLOOKUP(C37,[3]TB!$C$11:$AA$271,25,FALSE),0)</f>
        <v>0</v>
      </c>
      <c r="G37" s="174">
        <f t="shared" si="0"/>
        <v>0</v>
      </c>
      <c r="H37" s="160"/>
      <c r="K37" s="160">
        <v>479717.3</v>
      </c>
      <c r="L37" s="160">
        <v>1602096.65</v>
      </c>
      <c r="M37" s="160">
        <f t="shared" si="1"/>
        <v>-1122379.3499999999</v>
      </c>
    </row>
    <row r="38" spans="1:13" x14ac:dyDescent="0.25">
      <c r="A38" s="170" t="s">
        <v>15</v>
      </c>
      <c r="B38" s="171"/>
      <c r="C38" s="194">
        <v>1040406000</v>
      </c>
      <c r="D38" s="174">
        <f>IFERROR(VLOOKUP(C38,[3]TB!$C$11:$Z$271,24,FALSE),0)</f>
        <v>0</v>
      </c>
      <c r="E38" s="174">
        <f>IFERROR(VLOOKUP(C38,[3]TB!$C$11:$AA$271,25,FALSE),0)</f>
        <v>0</v>
      </c>
      <c r="G38" s="174">
        <f t="shared" si="0"/>
        <v>0</v>
      </c>
      <c r="H38" s="160"/>
      <c r="K38" s="160">
        <v>15695</v>
      </c>
      <c r="L38" s="160">
        <v>479717.3</v>
      </c>
      <c r="M38" s="160">
        <f t="shared" si="1"/>
        <v>-464022.3</v>
      </c>
    </row>
    <row r="39" spans="1:13" x14ac:dyDescent="0.25">
      <c r="A39" s="170" t="s">
        <v>377</v>
      </c>
      <c r="B39" s="171"/>
      <c r="C39" s="194">
        <v>1040407000</v>
      </c>
      <c r="D39" s="174">
        <f>IFERROR(VLOOKUP(C39,[3]TB!$C$11:$Z$271,24,FALSE),0)</f>
        <v>0</v>
      </c>
      <c r="E39" s="174">
        <f>IFERROR(VLOOKUP(C39,[3]TB!$C$11:$AA$271,25,FALSE),0)</f>
        <v>0</v>
      </c>
      <c r="G39" s="174">
        <f t="shared" si="0"/>
        <v>0</v>
      </c>
      <c r="H39" s="160"/>
      <c r="K39" s="160">
        <v>53260.55</v>
      </c>
      <c r="L39" s="160">
        <v>15695</v>
      </c>
      <c r="M39" s="160">
        <f t="shared" si="1"/>
        <v>37565.550000000003</v>
      </c>
    </row>
    <row r="40" spans="1:13" x14ac:dyDescent="0.25">
      <c r="A40" s="170" t="s">
        <v>231</v>
      </c>
      <c r="B40" s="171"/>
      <c r="C40" s="194">
        <v>1040408000</v>
      </c>
      <c r="D40" s="174">
        <f>IFERROR(VLOOKUP(C40,[3]TB!$C$11:$Z$271,24,FALSE),0)</f>
        <v>0</v>
      </c>
      <c r="E40" s="174">
        <f>IFERROR(VLOOKUP(C40,[3]TB!$C$11:$AA$271,25,FALSE),0)</f>
        <v>0</v>
      </c>
      <c r="G40" s="174">
        <f t="shared" si="0"/>
        <v>0</v>
      </c>
      <c r="H40" s="160"/>
      <c r="K40" s="160">
        <v>462000.63</v>
      </c>
      <c r="L40" s="160">
        <v>53260.55</v>
      </c>
      <c r="M40" s="160">
        <f t="shared" si="1"/>
        <v>408740.08</v>
      </c>
    </row>
    <row r="41" spans="1:13" x14ac:dyDescent="0.25">
      <c r="A41" s="170" t="s">
        <v>17</v>
      </c>
      <c r="B41" s="171"/>
      <c r="C41" s="194">
        <v>1040499000</v>
      </c>
      <c r="D41" s="174">
        <f>IFERROR(VLOOKUP(C41,[3]TB!$C$11:$Z$271,24,FALSE),0)</f>
        <v>0</v>
      </c>
      <c r="E41" s="174">
        <f>IFERROR(VLOOKUP(C41,[3]TB!$C$11:$AA$271,25,FALSE),0)</f>
        <v>0</v>
      </c>
      <c r="G41" s="174">
        <f t="shared" si="0"/>
        <v>0</v>
      </c>
      <c r="H41" s="160"/>
      <c r="K41" s="160">
        <v>3443790.24</v>
      </c>
      <c r="L41" s="160">
        <v>3443790.24</v>
      </c>
      <c r="M41" s="160">
        <f t="shared" si="1"/>
        <v>0</v>
      </c>
    </row>
    <row r="42" spans="1:13" x14ac:dyDescent="0.25">
      <c r="A42" s="170" t="s">
        <v>18</v>
      </c>
      <c r="B42" s="171"/>
      <c r="C42" s="194">
        <v>1040413000</v>
      </c>
      <c r="D42" s="174">
        <f>IFERROR(VLOOKUP(C42,[3]TB!$C$11:$Z$271,24,FALSE),0)</f>
        <v>0</v>
      </c>
      <c r="E42" s="174">
        <f>IFERROR(VLOOKUP(C42,[3]TB!$C$11:$AA$271,25,FALSE),0)</f>
        <v>0</v>
      </c>
      <c r="G42" s="174">
        <f t="shared" si="0"/>
        <v>0</v>
      </c>
      <c r="H42" s="160"/>
      <c r="K42" s="160">
        <v>29000</v>
      </c>
      <c r="L42" s="160">
        <v>462000.63</v>
      </c>
      <c r="M42" s="160">
        <f t="shared" si="1"/>
        <v>-433000.63</v>
      </c>
    </row>
    <row r="43" spans="1:13" x14ac:dyDescent="0.25">
      <c r="A43" s="170" t="s">
        <v>341</v>
      </c>
      <c r="B43" s="171"/>
      <c r="C43" s="194">
        <v>1040501000</v>
      </c>
      <c r="D43" s="174">
        <f>IFERROR(VLOOKUP(C43,[3]TB!$C$11:$Z$271,24,FALSE),0)</f>
        <v>0</v>
      </c>
      <c r="E43" s="174">
        <f>IFERROR(VLOOKUP(C43,[3]TB!$C$11:$AA$271,25,FALSE),0)</f>
        <v>0</v>
      </c>
      <c r="G43" s="174">
        <f t="shared" si="0"/>
        <v>0</v>
      </c>
      <c r="H43" s="160"/>
      <c r="K43" s="160">
        <v>802537.52</v>
      </c>
      <c r="L43" s="160">
        <v>29000</v>
      </c>
      <c r="M43" s="160">
        <f t="shared" si="1"/>
        <v>773537.52</v>
      </c>
    </row>
    <row r="44" spans="1:13" x14ac:dyDescent="0.25">
      <c r="A44" s="170" t="s">
        <v>342</v>
      </c>
      <c r="B44" s="171"/>
      <c r="C44" s="194">
        <v>1040502000</v>
      </c>
      <c r="D44" s="174">
        <f>IFERROR(VLOOKUP(C44,[3]TB!$C$11:$Z$271,24,FALSE),0)</f>
        <v>0</v>
      </c>
      <c r="E44" s="174">
        <f>IFERROR(VLOOKUP(C44,[3]TB!$C$11:$AA$271,25,FALSE),0)</f>
        <v>0</v>
      </c>
      <c r="G44" s="174">
        <f t="shared" si="0"/>
        <v>0</v>
      </c>
      <c r="H44" s="160"/>
      <c r="K44" s="160">
        <v>2056544.39</v>
      </c>
      <c r="L44" s="160">
        <v>802537.52</v>
      </c>
      <c r="M44" s="160">
        <f t="shared" si="1"/>
        <v>1254006.8699999999</v>
      </c>
    </row>
    <row r="45" spans="1:13" x14ac:dyDescent="0.25">
      <c r="A45" s="170" t="s">
        <v>343</v>
      </c>
      <c r="B45" s="171"/>
      <c r="C45" s="194">
        <v>1040503000</v>
      </c>
      <c r="D45" s="174">
        <f>IFERROR(VLOOKUP(C45,[3]TB!$C$11:$Z$271,24,FALSE),0)</f>
        <v>0</v>
      </c>
      <c r="E45" s="174">
        <f>IFERROR(VLOOKUP(C45,[3]TB!$C$11:$AA$271,25,FALSE),0)</f>
        <v>0</v>
      </c>
      <c r="G45" s="174">
        <f t="shared" si="0"/>
        <v>0</v>
      </c>
      <c r="H45" s="160"/>
      <c r="K45" s="160">
        <v>0</v>
      </c>
      <c r="L45" s="160">
        <v>2056544.39</v>
      </c>
      <c r="M45" s="160">
        <f t="shared" si="1"/>
        <v>-2056544.39</v>
      </c>
    </row>
    <row r="46" spans="1:13" x14ac:dyDescent="0.25">
      <c r="A46" s="170" t="s">
        <v>344</v>
      </c>
      <c r="B46" s="171"/>
      <c r="C46" s="194">
        <v>1040510000</v>
      </c>
      <c r="D46" s="174">
        <f>IFERROR(VLOOKUP(C46,[3]TB!$C$11:$Z$271,24,FALSE),0)</f>
        <v>0</v>
      </c>
      <c r="E46" s="174">
        <f>IFERROR(VLOOKUP(C46,[3]TB!$C$11:$AA$271,25,FALSE),0)</f>
        <v>0</v>
      </c>
      <c r="G46" s="174">
        <f t="shared" si="0"/>
        <v>0</v>
      </c>
      <c r="H46" s="160"/>
      <c r="K46" s="160">
        <v>0</v>
      </c>
      <c r="L46" s="160">
        <v>0</v>
      </c>
      <c r="M46" s="160">
        <f t="shared" si="1"/>
        <v>0</v>
      </c>
    </row>
    <row r="47" spans="1:13" x14ac:dyDescent="0.25">
      <c r="A47" s="170" t="s">
        <v>345</v>
      </c>
      <c r="B47" s="171"/>
      <c r="C47" s="194">
        <v>1040512000</v>
      </c>
      <c r="D47" s="174">
        <f>IFERROR(VLOOKUP(C47,[3]TB!$C$11:$Z$271,24,FALSE),0)</f>
        <v>0</v>
      </c>
      <c r="E47" s="174">
        <f>IFERROR(VLOOKUP(C47,[3]TB!$C$11:$AA$271,25,FALSE),0)</f>
        <v>0</v>
      </c>
      <c r="G47" s="174">
        <f t="shared" si="0"/>
        <v>0</v>
      </c>
      <c r="H47" s="160"/>
      <c r="K47" s="160">
        <v>103090</v>
      </c>
      <c r="L47" s="160">
        <v>0</v>
      </c>
      <c r="M47" s="160">
        <f t="shared" si="1"/>
        <v>103090</v>
      </c>
    </row>
    <row r="48" spans="1:13" x14ac:dyDescent="0.25">
      <c r="A48" s="170" t="s">
        <v>346</v>
      </c>
      <c r="B48" s="175"/>
      <c r="C48" s="194">
        <v>1040513000</v>
      </c>
      <c r="D48" s="174">
        <f>IFERROR(VLOOKUP(C48,[3]TB!$C$11:$Z$271,24,FALSE),0)</f>
        <v>0</v>
      </c>
      <c r="E48" s="174">
        <f>IFERROR(VLOOKUP(C48,[3]TB!$C$11:$AA$271,25,FALSE),0)</f>
        <v>0</v>
      </c>
      <c r="G48" s="174">
        <f t="shared" si="0"/>
        <v>0</v>
      </c>
      <c r="H48" s="160"/>
      <c r="K48" s="160">
        <v>375978</v>
      </c>
      <c r="L48" s="160">
        <v>103090</v>
      </c>
      <c r="M48" s="160">
        <f t="shared" si="1"/>
        <v>272888</v>
      </c>
    </row>
    <row r="49" spans="1:13" x14ac:dyDescent="0.25">
      <c r="A49" s="170" t="s">
        <v>365</v>
      </c>
      <c r="B49" s="171"/>
      <c r="C49" s="229">
        <v>1040599000</v>
      </c>
      <c r="D49" s="174">
        <f>IFERROR(VLOOKUP(C49,[3]TB!$C$11:$Z$271,24,FALSE),0)</f>
        <v>0</v>
      </c>
      <c r="E49" s="174">
        <f>IFERROR(VLOOKUP(C49,[3]TB!$C$11:$AA$271,25,FALSE),0)</f>
        <v>0</v>
      </c>
      <c r="G49" s="174">
        <f t="shared" si="0"/>
        <v>0</v>
      </c>
      <c r="H49" s="160"/>
      <c r="K49" s="160">
        <v>3048836</v>
      </c>
      <c r="L49" s="160">
        <v>375978</v>
      </c>
      <c r="M49" s="160">
        <f t="shared" si="1"/>
        <v>2672858</v>
      </c>
    </row>
    <row r="50" spans="1:13" x14ac:dyDescent="0.25">
      <c r="A50" s="170" t="s">
        <v>347</v>
      </c>
      <c r="B50" s="171"/>
      <c r="C50" s="194">
        <v>1040601000</v>
      </c>
      <c r="D50" s="174">
        <f>IFERROR(VLOOKUP(C50,[3]TB!$C$11:$Z$271,24,FALSE),0)</f>
        <v>0</v>
      </c>
      <c r="E50" s="174">
        <f>IFERROR(VLOOKUP(C50,[3]TB!$C$11:$AA$271,25,FALSE),0)</f>
        <v>0</v>
      </c>
      <c r="G50" s="174">
        <f t="shared" si="0"/>
        <v>0</v>
      </c>
      <c r="H50" s="160"/>
      <c r="K50" s="160">
        <v>638736.80000000005</v>
      </c>
      <c r="L50" s="160">
        <v>3048836</v>
      </c>
      <c r="M50" s="160">
        <f t="shared" si="1"/>
        <v>-2410099.2000000002</v>
      </c>
    </row>
    <row r="51" spans="1:13" x14ac:dyDescent="0.25">
      <c r="A51" s="170" t="s">
        <v>367</v>
      </c>
      <c r="B51" s="171"/>
      <c r="C51" s="194">
        <v>1040507000</v>
      </c>
      <c r="D51" s="174">
        <f>IFERROR(VLOOKUP(C51,[3]TB!$C$11:$Z$271,24,FALSE),0)</f>
        <v>0</v>
      </c>
      <c r="E51" s="174">
        <f>IFERROR(VLOOKUP(C51,[3]TB!$C$11:$AA$271,25,FALSE),0)</f>
        <v>0</v>
      </c>
      <c r="G51" s="174">
        <f t="shared" si="0"/>
        <v>0</v>
      </c>
      <c r="H51" s="160"/>
      <c r="K51" s="160">
        <v>13755000</v>
      </c>
      <c r="L51" s="160">
        <v>638736.80000000005</v>
      </c>
      <c r="M51" s="160">
        <f t="shared" si="1"/>
        <v>13116263.199999999</v>
      </c>
    </row>
    <row r="52" spans="1:13" x14ac:dyDescent="0.25">
      <c r="A52" s="170" t="s">
        <v>19</v>
      </c>
      <c r="B52" s="171"/>
      <c r="C52" s="194">
        <v>1990299000</v>
      </c>
      <c r="D52" s="174">
        <f>IFERROR(VLOOKUP(C52,[3]TB!$C$11:$Z$271,24,FALSE),0)</f>
        <v>0</v>
      </c>
      <c r="E52" s="174">
        <f>IFERROR(VLOOKUP(C52,[3]TB!$C$11:$AA$271,25,FALSE),0)</f>
        <v>0</v>
      </c>
      <c r="G52" s="174">
        <f t="shared" si="0"/>
        <v>0</v>
      </c>
      <c r="H52" s="160"/>
      <c r="K52" s="160">
        <v>699000</v>
      </c>
      <c r="L52" s="160">
        <v>0</v>
      </c>
      <c r="M52" s="160">
        <f t="shared" si="1"/>
        <v>699000</v>
      </c>
    </row>
    <row r="53" spans="1:13" x14ac:dyDescent="0.25">
      <c r="A53" s="170" t="s">
        <v>20</v>
      </c>
      <c r="B53" s="171"/>
      <c r="C53" s="194">
        <v>1020399000</v>
      </c>
      <c r="D53" s="174">
        <f>IFERROR(VLOOKUP(C53,[3]TB!$C$11:$Z$271,24,FALSE),0)</f>
        <v>0</v>
      </c>
      <c r="E53" s="174">
        <f>IFERROR(VLOOKUP(C53,[3]TB!$C$11:$AA$271,25,FALSE),0)</f>
        <v>0</v>
      </c>
      <c r="G53" s="174">
        <f t="shared" si="0"/>
        <v>0</v>
      </c>
      <c r="H53" s="160"/>
      <c r="K53" s="160">
        <v>0</v>
      </c>
      <c r="L53" s="160">
        <v>0</v>
      </c>
      <c r="M53" s="160">
        <f t="shared" si="1"/>
        <v>0</v>
      </c>
    </row>
    <row r="54" spans="1:13" x14ac:dyDescent="0.25">
      <c r="A54" s="170" t="s">
        <v>21</v>
      </c>
      <c r="B54" s="171"/>
      <c r="C54" s="194">
        <v>1060101000</v>
      </c>
      <c r="D54" s="174">
        <f>IFERROR(VLOOKUP(C54,[3]TB!$C$11:$Z$271,24,FALSE),0)</f>
        <v>0</v>
      </c>
      <c r="E54" s="174">
        <f>IFERROR(VLOOKUP(C54,[3]TB!$C$11:$AA$271,25,FALSE),0)</f>
        <v>0</v>
      </c>
      <c r="G54" s="174">
        <f t="shared" si="0"/>
        <v>0</v>
      </c>
      <c r="H54" s="160"/>
      <c r="K54" s="160">
        <v>87513638.760000005</v>
      </c>
      <c r="L54" s="160">
        <v>13755000</v>
      </c>
      <c r="M54" s="160">
        <f t="shared" si="1"/>
        <v>73758638.760000005</v>
      </c>
    </row>
    <row r="55" spans="1:13" x14ac:dyDescent="0.25">
      <c r="A55" s="170" t="s">
        <v>230</v>
      </c>
      <c r="B55" s="171"/>
      <c r="C55" s="194">
        <v>1060299000</v>
      </c>
      <c r="D55" s="174">
        <f>IFERROR(VLOOKUP(C55,[3]TB!$C$11:$Z$271,24,FALSE),0)</f>
        <v>0</v>
      </c>
      <c r="E55" s="174">
        <f>IFERROR(VLOOKUP(C55,[3]TB!$C$11:$AA$271,25,FALSE),0)</f>
        <v>0</v>
      </c>
      <c r="G55" s="174">
        <f t="shared" si="0"/>
        <v>0</v>
      </c>
      <c r="H55" s="160"/>
      <c r="K55" s="160">
        <v>0</v>
      </c>
      <c r="L55" s="160">
        <v>699000</v>
      </c>
      <c r="M55" s="160">
        <f t="shared" si="1"/>
        <v>-699000</v>
      </c>
    </row>
    <row r="56" spans="1:13" x14ac:dyDescent="0.25">
      <c r="A56" s="170" t="s">
        <v>229</v>
      </c>
      <c r="B56" s="171"/>
      <c r="C56" s="194">
        <v>1060401000</v>
      </c>
      <c r="D56" s="174">
        <f>IFERROR(VLOOKUP(C56,[3]TB!$C$11:$Z$271,24,FALSE),0)</f>
        <v>0</v>
      </c>
      <c r="E56" s="174">
        <f>IFERROR(VLOOKUP(C56,[3]TB!$C$11:$AA$271,25,FALSE),0)</f>
        <v>0</v>
      </c>
      <c r="G56" s="174">
        <f t="shared" si="0"/>
        <v>0</v>
      </c>
      <c r="H56" s="160"/>
      <c r="K56" s="160">
        <v>9010331.8399999999</v>
      </c>
      <c r="L56" s="160">
        <v>87513638.760000005</v>
      </c>
      <c r="M56" s="160">
        <f t="shared" si="1"/>
        <v>-78503306.920000002</v>
      </c>
    </row>
    <row r="57" spans="1:13" x14ac:dyDescent="0.25">
      <c r="A57" s="170" t="s">
        <v>24</v>
      </c>
      <c r="B57" s="171"/>
      <c r="C57" s="194">
        <v>1060499000</v>
      </c>
      <c r="D57" s="174">
        <f>IFERROR(VLOOKUP(C57,[3]TB!$C$11:$Z$271,24,FALSE),0)</f>
        <v>0</v>
      </c>
      <c r="E57" s="174">
        <f>IFERROR(VLOOKUP(C57,[3]TB!$C$11:$AA$271,25,FALSE),0)</f>
        <v>0</v>
      </c>
      <c r="G57" s="174">
        <f t="shared" si="0"/>
        <v>0</v>
      </c>
      <c r="H57" s="160"/>
      <c r="K57" s="160">
        <v>0</v>
      </c>
      <c r="L57" s="160">
        <v>9010331.8399999999</v>
      </c>
      <c r="M57" s="160">
        <f t="shared" si="1"/>
        <v>-9010331.8399999999</v>
      </c>
    </row>
    <row r="58" spans="1:13" x14ac:dyDescent="0.25">
      <c r="A58" s="170" t="s">
        <v>88</v>
      </c>
      <c r="B58" s="171"/>
      <c r="C58" s="194">
        <v>1060701000</v>
      </c>
      <c r="D58" s="174">
        <f>IFERROR(VLOOKUP(C58,[3]TB!$C$11:$Z$271,24,FALSE),0)</f>
        <v>0</v>
      </c>
      <c r="E58" s="174">
        <f>IFERROR(VLOOKUP(C58,[3]TB!$C$11:$AA$271,25,FALSE),0)</f>
        <v>0</v>
      </c>
      <c r="G58" s="174">
        <f t="shared" si="0"/>
        <v>0</v>
      </c>
      <c r="H58" s="160"/>
      <c r="K58" s="160">
        <v>21666953.699999999</v>
      </c>
      <c r="L58" s="160">
        <v>6005501.1299999999</v>
      </c>
      <c r="M58" s="160">
        <f t="shared" si="1"/>
        <v>15661452.57</v>
      </c>
    </row>
    <row r="59" spans="1:13" x14ac:dyDescent="0.25">
      <c r="A59" s="170" t="s">
        <v>103</v>
      </c>
      <c r="B59" s="171"/>
      <c r="C59" s="194">
        <v>1060702000</v>
      </c>
      <c r="D59" s="174">
        <f>IFERROR(VLOOKUP(C59,[3]TB!$C$11:$Z$271,24,FALSE),0)</f>
        <v>0</v>
      </c>
      <c r="E59" s="174">
        <f>IFERROR(VLOOKUP(C59,[3]TB!$C$11:$AA$271,25,FALSE),0)</f>
        <v>0</v>
      </c>
      <c r="G59" s="174">
        <f t="shared" si="0"/>
        <v>0</v>
      </c>
      <c r="H59" s="160"/>
      <c r="K59" s="160">
        <v>0</v>
      </c>
      <c r="L59" s="160">
        <v>19800</v>
      </c>
      <c r="M59" s="160">
        <f t="shared" si="1"/>
        <v>-19800</v>
      </c>
    </row>
    <row r="60" spans="1:13" x14ac:dyDescent="0.25">
      <c r="A60" s="170" t="s">
        <v>25</v>
      </c>
      <c r="B60" s="171"/>
      <c r="C60" s="194">
        <v>1060502000</v>
      </c>
      <c r="D60" s="174">
        <f>IFERROR(VLOOKUP(C60,[3]TB!$C$11:$Z$271,24,FALSE),0)</f>
        <v>0</v>
      </c>
      <c r="E60" s="174">
        <f>IFERROR(VLOOKUP(C60,[3]TB!$C$11:$AA$271,25,FALSE),0)</f>
        <v>0</v>
      </c>
      <c r="G60" s="174">
        <f t="shared" si="0"/>
        <v>0</v>
      </c>
      <c r="H60" s="160"/>
      <c r="K60" s="160">
        <v>71349153.719999999</v>
      </c>
      <c r="L60" s="160">
        <v>21666953.699999999</v>
      </c>
      <c r="M60" s="160">
        <f t="shared" si="1"/>
        <v>49682200.019999996</v>
      </c>
    </row>
    <row r="61" spans="1:13" x14ac:dyDescent="0.25">
      <c r="A61" s="170" t="s">
        <v>104</v>
      </c>
      <c r="B61" s="171"/>
      <c r="C61" s="194">
        <v>1060503000</v>
      </c>
      <c r="D61" s="174">
        <f>IFERROR(VLOOKUP(C61,[3]TB!$C$11:$Z$271,24,FALSE),0)</f>
        <v>0</v>
      </c>
      <c r="E61" s="174">
        <f>IFERROR(VLOOKUP(C61,[3]TB!$C$11:$AA$271,25,FALSE),0)</f>
        <v>0</v>
      </c>
      <c r="G61" s="174">
        <f t="shared" si="0"/>
        <v>0</v>
      </c>
      <c r="H61" s="160"/>
      <c r="K61" s="160">
        <v>0</v>
      </c>
      <c r="L61" s="160">
        <v>71349153.719999999</v>
      </c>
      <c r="M61" s="160">
        <f t="shared" si="1"/>
        <v>-71349153.719999999</v>
      </c>
    </row>
    <row r="62" spans="1:13" x14ac:dyDescent="0.25">
      <c r="A62" s="170" t="s">
        <v>26</v>
      </c>
      <c r="B62" s="171"/>
      <c r="C62" s="194">
        <v>1060507000</v>
      </c>
      <c r="D62" s="174">
        <f>IFERROR(VLOOKUP(C62,[3]TB!$C$11:$Z$271,24,FALSE),0)</f>
        <v>0</v>
      </c>
      <c r="E62" s="174">
        <f>IFERROR(VLOOKUP(C62,[3]TB!$C$11:$AA$271,25,FALSE),0)</f>
        <v>0</v>
      </c>
      <c r="G62" s="174">
        <f t="shared" si="0"/>
        <v>0</v>
      </c>
      <c r="H62" s="160"/>
      <c r="K62" s="160">
        <v>833797.04</v>
      </c>
      <c r="L62" s="160">
        <v>833797.04</v>
      </c>
      <c r="M62" s="160">
        <f t="shared" si="1"/>
        <v>0</v>
      </c>
    </row>
    <row r="63" spans="1:13" x14ac:dyDescent="0.25">
      <c r="A63" s="170" t="s">
        <v>105</v>
      </c>
      <c r="B63" s="171"/>
      <c r="C63" s="194">
        <v>1060509000</v>
      </c>
      <c r="D63" s="174">
        <f>IFERROR(VLOOKUP(C63,[3]TB!$C$11:$Z$271,24,FALSE),0)</f>
        <v>0</v>
      </c>
      <c r="E63" s="174">
        <f>IFERROR(VLOOKUP(C63,[3]TB!$C$11:$AA$271,25,FALSE),0)</f>
        <v>0</v>
      </c>
      <c r="G63" s="174">
        <f t="shared" si="0"/>
        <v>0</v>
      </c>
      <c r="H63" s="160"/>
      <c r="K63" s="160">
        <v>0</v>
      </c>
      <c r="L63" s="160">
        <v>0</v>
      </c>
      <c r="M63" s="160">
        <f t="shared" si="1"/>
        <v>0</v>
      </c>
    </row>
    <row r="64" spans="1:13" x14ac:dyDescent="0.25">
      <c r="A64" s="170" t="s">
        <v>106</v>
      </c>
      <c r="B64" s="171"/>
      <c r="C64" s="194">
        <v>1060511000</v>
      </c>
      <c r="D64" s="174">
        <f>IFERROR(VLOOKUP(C64,[3]TB!$C$11:$Z$271,24,FALSE),0)</f>
        <v>0</v>
      </c>
      <c r="E64" s="174">
        <f>IFERROR(VLOOKUP(C64,[3]TB!$C$11:$AA$271,25,FALSE),0)</f>
        <v>0</v>
      </c>
      <c r="G64" s="174">
        <f t="shared" si="0"/>
        <v>0</v>
      </c>
      <c r="H64" s="160"/>
      <c r="K64" s="160">
        <v>0</v>
      </c>
      <c r="L64" s="160">
        <v>0</v>
      </c>
      <c r="M64" s="160">
        <f t="shared" si="1"/>
        <v>0</v>
      </c>
    </row>
    <row r="65" spans="1:13" x14ac:dyDescent="0.25">
      <c r="A65" s="170" t="s">
        <v>27</v>
      </c>
      <c r="B65" s="171"/>
      <c r="C65" s="194">
        <v>1060513000</v>
      </c>
      <c r="D65" s="174">
        <f>IFERROR(VLOOKUP(C65,[3]TB!$C$11:$Z$271,24,FALSE),0)</f>
        <v>0</v>
      </c>
      <c r="E65" s="174">
        <f>IFERROR(VLOOKUP(C65,[3]TB!$C$11:$AA$271,25,FALSE),0)</f>
        <v>0</v>
      </c>
      <c r="G65" s="174">
        <f t="shared" si="0"/>
        <v>0</v>
      </c>
      <c r="H65" s="160"/>
      <c r="K65" s="160">
        <v>0</v>
      </c>
      <c r="L65" s="160">
        <v>133974</v>
      </c>
      <c r="M65" s="160">
        <f t="shared" si="1"/>
        <v>-133974</v>
      </c>
    </row>
    <row r="66" spans="1:13" x14ac:dyDescent="0.25">
      <c r="A66" s="170" t="s">
        <v>257</v>
      </c>
      <c r="B66" s="171"/>
      <c r="C66" s="194">
        <v>1060514000</v>
      </c>
      <c r="D66" s="174">
        <f>IFERROR(VLOOKUP(C66,[3]TB!$C$11:$Z$271,24,FALSE),0)</f>
        <v>0</v>
      </c>
      <c r="E66" s="174">
        <f>IFERROR(VLOOKUP(C66,[3]TB!$C$11:$AA$271,25,FALSE),0)</f>
        <v>0</v>
      </c>
      <c r="G66" s="174">
        <f t="shared" si="0"/>
        <v>0</v>
      </c>
      <c r="H66" s="160"/>
      <c r="K66" s="160">
        <v>0</v>
      </c>
      <c r="L66" s="160">
        <v>401520</v>
      </c>
      <c r="M66" s="160">
        <f t="shared" si="1"/>
        <v>-401520</v>
      </c>
    </row>
    <row r="67" spans="1:13" x14ac:dyDescent="0.25">
      <c r="A67" s="170" t="s">
        <v>107</v>
      </c>
      <c r="B67" s="171"/>
      <c r="C67" s="194">
        <v>1060599000</v>
      </c>
      <c r="D67" s="174">
        <f>IFERROR(VLOOKUP(C67,[3]TB!$C$11:$Z$271,24,FALSE),0)</f>
        <v>0</v>
      </c>
      <c r="E67" s="174">
        <f>IFERROR(VLOOKUP(C67,[3]TB!$C$11:$AA$271,25,FALSE),0)</f>
        <v>0</v>
      </c>
      <c r="G67" s="174">
        <f t="shared" si="0"/>
        <v>0</v>
      </c>
      <c r="H67" s="160"/>
      <c r="K67" s="160">
        <v>0</v>
      </c>
      <c r="L67" s="160">
        <v>264668</v>
      </c>
      <c r="M67" s="160">
        <f t="shared" si="1"/>
        <v>-264668</v>
      </c>
    </row>
    <row r="68" spans="1:13" x14ac:dyDescent="0.25">
      <c r="A68" s="170" t="s">
        <v>28</v>
      </c>
      <c r="B68" s="171"/>
      <c r="C68" s="194">
        <v>1060601000</v>
      </c>
      <c r="D68" s="174">
        <f>IFERROR(VLOOKUP(C68,[3]TB!$C$11:$Z$271,24,FALSE),0)</f>
        <v>0</v>
      </c>
      <c r="E68" s="174">
        <f>IFERROR(VLOOKUP(C68,[3]TB!$C$11:$AA$271,25,FALSE),0)</f>
        <v>0</v>
      </c>
      <c r="G68" s="174">
        <f t="shared" si="0"/>
        <v>0</v>
      </c>
      <c r="H68" s="160"/>
      <c r="K68" s="160">
        <v>133974</v>
      </c>
      <c r="L68" s="160">
        <v>29948393.719999999</v>
      </c>
      <c r="M68" s="160">
        <f t="shared" si="1"/>
        <v>-29814419.719999999</v>
      </c>
    </row>
    <row r="69" spans="1:13" x14ac:dyDescent="0.25">
      <c r="A69" s="170" t="s">
        <v>89</v>
      </c>
      <c r="B69" s="171"/>
      <c r="C69" s="194">
        <v>1069999000</v>
      </c>
      <c r="D69" s="174">
        <f>IFERROR(VLOOKUP(C69,[3]TB!$C$11:$Z$271,24,FALSE),0)</f>
        <v>0</v>
      </c>
      <c r="E69" s="174">
        <f>IFERROR(VLOOKUP(C69,[3]TB!$C$11:$AA$271,25,FALSE),0)</f>
        <v>0</v>
      </c>
      <c r="G69" s="174">
        <f t="shared" si="0"/>
        <v>0</v>
      </c>
      <c r="H69" s="160"/>
      <c r="K69" s="160">
        <v>0</v>
      </c>
      <c r="L69" s="160">
        <v>0</v>
      </c>
      <c r="M69" s="160">
        <f t="shared" si="1"/>
        <v>0</v>
      </c>
    </row>
    <row r="70" spans="1:13" x14ac:dyDescent="0.25">
      <c r="A70" s="170" t="s">
        <v>350</v>
      </c>
      <c r="B70" s="171"/>
      <c r="C70" s="194">
        <v>1080102000</v>
      </c>
      <c r="D70" s="174">
        <f>IFERROR(VLOOKUP(C70,[3]TB!$C$11:$Z$271,24,FALSE),0)</f>
        <v>0</v>
      </c>
      <c r="E70" s="174">
        <f>IFERROR(VLOOKUP(C70,[3]TB!$C$11:$AA$271,25,FALSE),0)</f>
        <v>0</v>
      </c>
      <c r="G70" s="174">
        <f t="shared" si="0"/>
        <v>0</v>
      </c>
      <c r="H70" s="160"/>
      <c r="K70" s="160">
        <v>401520</v>
      </c>
      <c r="L70" s="160">
        <v>32850</v>
      </c>
      <c r="M70" s="160">
        <f t="shared" si="1"/>
        <v>368670</v>
      </c>
    </row>
    <row r="71" spans="1:13" x14ac:dyDescent="0.25">
      <c r="A71" s="170" t="s">
        <v>224</v>
      </c>
      <c r="B71" s="171"/>
      <c r="C71" s="194">
        <v>1990201000</v>
      </c>
      <c r="D71" s="174">
        <f>IFERROR(VLOOKUP(C71,[3]TB!$C$11:$Z$271,24,FALSE),0)</f>
        <v>0</v>
      </c>
      <c r="E71" s="174">
        <f>IFERROR(VLOOKUP(C71,[3]TB!$C$11:$AA$271,25,FALSE),0)</f>
        <v>0</v>
      </c>
      <c r="G71" s="174">
        <f t="shared" si="0"/>
        <v>0</v>
      </c>
      <c r="H71" s="160"/>
      <c r="K71" s="160">
        <v>0</v>
      </c>
      <c r="L71" s="160">
        <v>248636.07</v>
      </c>
      <c r="M71" s="160">
        <f t="shared" si="1"/>
        <v>-248636.07</v>
      </c>
    </row>
    <row r="72" spans="1:13" x14ac:dyDescent="0.25">
      <c r="A72" s="170" t="s">
        <v>223</v>
      </c>
      <c r="B72" s="171"/>
      <c r="C72" s="194">
        <v>1990202000</v>
      </c>
      <c r="D72" s="174">
        <f>IFERROR(VLOOKUP(C72,[3]TB!$C$11:$Z$271,24,FALSE),0)</f>
        <v>0</v>
      </c>
      <c r="E72" s="174">
        <f>IFERROR(VLOOKUP(C72,[3]TB!$C$11:$AA$271,25,FALSE),0)</f>
        <v>0</v>
      </c>
      <c r="G72" s="174">
        <f t="shared" si="0"/>
        <v>0</v>
      </c>
      <c r="H72" s="160"/>
      <c r="K72" s="160">
        <v>264668</v>
      </c>
      <c r="L72" s="160">
        <v>59600</v>
      </c>
      <c r="M72" s="160">
        <f t="shared" si="1"/>
        <v>205068</v>
      </c>
    </row>
    <row r="73" spans="1:13" x14ac:dyDescent="0.25">
      <c r="A73" s="170" t="s">
        <v>222</v>
      </c>
      <c r="B73" s="171"/>
      <c r="C73" s="194">
        <v>1990205000</v>
      </c>
      <c r="D73" s="174">
        <f>IFERROR(VLOOKUP(C73,[3]TB!$C$11:$Z$271,24,FALSE),0)</f>
        <v>0</v>
      </c>
      <c r="E73" s="174">
        <f>IFERROR(VLOOKUP(C73,[3]TB!$C$11:$AA$271,25,FALSE),0)</f>
        <v>0</v>
      </c>
      <c r="G73" s="174">
        <f t="shared" si="0"/>
        <v>0</v>
      </c>
      <c r="H73" s="160"/>
      <c r="K73" s="160">
        <v>0</v>
      </c>
      <c r="L73" s="160">
        <v>757539.21</v>
      </c>
      <c r="M73" s="160">
        <f t="shared" si="1"/>
        <v>-757539.21</v>
      </c>
    </row>
    <row r="74" spans="1:13" x14ac:dyDescent="0.25">
      <c r="A74" s="170" t="s">
        <v>383</v>
      </c>
      <c r="B74" s="171"/>
      <c r="C74" s="194">
        <v>1060299100</v>
      </c>
      <c r="D74" s="174">
        <f>IFERROR(VLOOKUP(C74,[3]TB!$C$11:$Z$271,24,FALSE),0)</f>
        <v>0</v>
      </c>
      <c r="E74" s="174">
        <f>IFERROR(VLOOKUP(C74,[3]TB!$C$11:$AA$271,25,FALSE),0)</f>
        <v>0</v>
      </c>
      <c r="G74" s="174">
        <f t="shared" si="0"/>
        <v>0</v>
      </c>
      <c r="H74" s="160"/>
      <c r="K74" s="160">
        <v>29948393.719999999</v>
      </c>
      <c r="L74" s="160"/>
      <c r="M74" s="160">
        <f t="shared" si="1"/>
        <v>29948393.719999999</v>
      </c>
    </row>
    <row r="75" spans="1:13" x14ac:dyDescent="0.25">
      <c r="A75" s="170" t="s">
        <v>355</v>
      </c>
      <c r="B75" s="171"/>
      <c r="C75" s="194">
        <v>1060401100</v>
      </c>
      <c r="D75" s="174">
        <f>IFERROR(VLOOKUP(C75,[3]TB!$C$11:$Z$271,24,FALSE),0)</f>
        <v>0</v>
      </c>
      <c r="E75" s="174">
        <f>IFERROR(VLOOKUP(C75,[3]TB!$C$11:$AA$271,25,FALSE),0)</f>
        <v>0</v>
      </c>
      <c r="G75" s="174">
        <f t="shared" si="0"/>
        <v>0</v>
      </c>
      <c r="H75" s="160"/>
      <c r="K75" s="160">
        <v>0</v>
      </c>
      <c r="L75" s="160"/>
      <c r="M75" s="160">
        <f t="shared" ref="M75:M138" si="2">K75-L75</f>
        <v>0</v>
      </c>
    </row>
    <row r="76" spans="1:13" x14ac:dyDescent="0.25">
      <c r="A76" s="170" t="s">
        <v>108</v>
      </c>
      <c r="B76" s="171"/>
      <c r="C76" s="194">
        <v>1060499100</v>
      </c>
      <c r="D76" s="174">
        <f>IFERROR(VLOOKUP(C76,[3]TB!$C$11:$Z$271,24,FALSE),0)</f>
        <v>0</v>
      </c>
      <c r="E76" s="174">
        <f>IFERROR(VLOOKUP(C76,[3]TB!$C$11:$AA$271,25,FALSE),0)</f>
        <v>0</v>
      </c>
      <c r="G76" s="174">
        <f t="shared" ref="G76:G146" si="3">SUM(D76:E76)</f>
        <v>0</v>
      </c>
      <c r="H76" s="160"/>
      <c r="K76" s="160">
        <v>0</v>
      </c>
      <c r="L76" s="160"/>
      <c r="M76" s="160">
        <f t="shared" si="2"/>
        <v>0</v>
      </c>
    </row>
    <row r="77" spans="1:13" x14ac:dyDescent="0.25">
      <c r="A77" s="170" t="s">
        <v>91</v>
      </c>
      <c r="B77" s="171"/>
      <c r="C77" s="194">
        <v>1060701100</v>
      </c>
      <c r="D77" s="174">
        <f>IFERROR(VLOOKUP(C77,[3]TB!$C$11:$Z$271,24,FALSE),0)</f>
        <v>0</v>
      </c>
      <c r="E77" s="174">
        <f>IFERROR(VLOOKUP(C77,[3]TB!$C$11:$AA$271,25,FALSE),0)</f>
        <v>0</v>
      </c>
      <c r="G77" s="174">
        <f t="shared" si="3"/>
        <v>0</v>
      </c>
      <c r="H77" s="160"/>
      <c r="K77" s="160">
        <v>0</v>
      </c>
      <c r="L77" s="160"/>
      <c r="M77" s="160">
        <f t="shared" si="2"/>
        <v>0</v>
      </c>
    </row>
    <row r="78" spans="1:13" x14ac:dyDescent="0.25">
      <c r="A78" s="170" t="s">
        <v>109</v>
      </c>
      <c r="B78" s="171"/>
      <c r="C78" s="194">
        <v>1060702100</v>
      </c>
      <c r="D78" s="174">
        <f>IFERROR(VLOOKUP(C78,[3]TB!$C$11:$Z$271,24,FALSE),0)</f>
        <v>0</v>
      </c>
      <c r="E78" s="174">
        <f>IFERROR(VLOOKUP(C78,[3]TB!$C$11:$AA$271,25,FALSE),0)</f>
        <v>0</v>
      </c>
      <c r="G78" s="174">
        <f t="shared" si="3"/>
        <v>0</v>
      </c>
      <c r="H78" s="160"/>
      <c r="K78" s="160">
        <v>6005501.1299999999</v>
      </c>
      <c r="L78" s="160"/>
      <c r="M78" s="160">
        <f t="shared" si="2"/>
        <v>6005501.1299999999</v>
      </c>
    </row>
    <row r="79" spans="1:13" x14ac:dyDescent="0.25">
      <c r="A79" s="170" t="s">
        <v>90</v>
      </c>
      <c r="B79" s="171"/>
      <c r="C79" s="194">
        <v>1060502100</v>
      </c>
      <c r="D79" s="174">
        <f>IFERROR(VLOOKUP(C79,[3]TB!$C$11:$Z$271,24,FALSE),0)</f>
        <v>0</v>
      </c>
      <c r="E79" s="174">
        <f>IFERROR(VLOOKUP(C79,[3]TB!$C$11:$AA$271,25,FALSE),0)</f>
        <v>0</v>
      </c>
      <c r="G79" s="174">
        <f t="shared" si="3"/>
        <v>0</v>
      </c>
      <c r="H79" s="160"/>
      <c r="K79" s="160">
        <v>0</v>
      </c>
      <c r="L79" s="160"/>
      <c r="M79" s="160">
        <f t="shared" si="2"/>
        <v>0</v>
      </c>
    </row>
    <row r="80" spans="1:13" x14ac:dyDescent="0.25">
      <c r="A80" s="170" t="s">
        <v>399</v>
      </c>
      <c r="B80" s="171"/>
      <c r="C80" s="194">
        <v>1060503100</v>
      </c>
      <c r="D80" s="174">
        <f>IFERROR(VLOOKUP(C80,[3]TB!$C$11:$Z$271,24,FALSE),0)</f>
        <v>0</v>
      </c>
      <c r="E80" s="174">
        <f>IFERROR(VLOOKUP(C80,[3]TB!$C$11:$AA$271,25,FALSE),0)</f>
        <v>0</v>
      </c>
      <c r="G80" s="174">
        <f t="shared" si="3"/>
        <v>0</v>
      </c>
      <c r="H80" s="160"/>
      <c r="K80" s="160">
        <v>19800</v>
      </c>
      <c r="L80" s="160"/>
      <c r="M80" s="160">
        <f t="shared" si="2"/>
        <v>19800</v>
      </c>
    </row>
    <row r="81" spans="1:13" x14ac:dyDescent="0.25">
      <c r="A81" s="170" t="s">
        <v>92</v>
      </c>
      <c r="B81" s="171"/>
      <c r="C81" s="194">
        <v>1060507100</v>
      </c>
      <c r="D81" s="174">
        <f>IFERROR(VLOOKUP(C81,[3]TB!$C$11:$Z$271,24,FALSE),0)</f>
        <v>0</v>
      </c>
      <c r="E81" s="174">
        <f>IFERROR(VLOOKUP(C81,[3]TB!$C$11:$AA$271,25,FALSE),0)</f>
        <v>0</v>
      </c>
      <c r="G81" s="174">
        <f t="shared" si="3"/>
        <v>0</v>
      </c>
      <c r="H81" s="160"/>
      <c r="K81" s="160">
        <v>0</v>
      </c>
      <c r="L81" s="160"/>
      <c r="M81" s="160">
        <f t="shared" si="2"/>
        <v>0</v>
      </c>
    </row>
    <row r="82" spans="1:13" x14ac:dyDescent="0.25">
      <c r="A82" s="170" t="s">
        <v>110</v>
      </c>
      <c r="B82" s="175"/>
      <c r="C82" s="194">
        <v>1060509100</v>
      </c>
      <c r="D82" s="174">
        <f>IFERROR(VLOOKUP(C82,[3]TB!$C$11:$Z$271,24,FALSE),0)</f>
        <v>0</v>
      </c>
      <c r="E82" s="174">
        <f>IFERROR(VLOOKUP(C82,[3]TB!$C$11:$AA$271,25,FALSE),0)</f>
        <v>0</v>
      </c>
      <c r="G82" s="174">
        <f t="shared" si="3"/>
        <v>0</v>
      </c>
      <c r="H82" s="160"/>
      <c r="K82" s="160">
        <v>52817539.229999997</v>
      </c>
      <c r="L82" s="160"/>
      <c r="M82" s="160">
        <f t="shared" si="2"/>
        <v>52817539.229999997</v>
      </c>
    </row>
    <row r="83" spans="1:13" x14ac:dyDescent="0.25">
      <c r="A83" s="170" t="s">
        <v>111</v>
      </c>
      <c r="B83" s="171"/>
      <c r="C83" s="194">
        <v>1060511100</v>
      </c>
      <c r="D83" s="174">
        <f>IFERROR(VLOOKUP(C83,[3]TB!$C$11:$Z$271,24,FALSE),0)</f>
        <v>0</v>
      </c>
      <c r="E83" s="174">
        <f>IFERROR(VLOOKUP(C83,[3]TB!$C$11:$AA$271,25,FALSE),0)</f>
        <v>0</v>
      </c>
      <c r="G83" s="174">
        <f t="shared" si="3"/>
        <v>0</v>
      </c>
      <c r="H83" s="160"/>
      <c r="K83" s="160">
        <v>32850</v>
      </c>
      <c r="L83" s="160"/>
      <c r="M83" s="160">
        <f t="shared" si="2"/>
        <v>32850</v>
      </c>
    </row>
    <row r="84" spans="1:13" x14ac:dyDescent="0.25">
      <c r="A84" s="170" t="s">
        <v>93</v>
      </c>
      <c r="B84" s="171"/>
      <c r="C84" s="194">
        <v>1060513100</v>
      </c>
      <c r="D84" s="174">
        <f>IFERROR(VLOOKUP(C84,[3]TB!$C$11:$Z$271,24,FALSE),0)</f>
        <v>0</v>
      </c>
      <c r="E84" s="174">
        <f>IFERROR(VLOOKUP(C84,[3]TB!$C$11:$AA$271,25,FALSE),0)</f>
        <v>0</v>
      </c>
      <c r="G84" s="174">
        <f t="shared" si="3"/>
        <v>0</v>
      </c>
      <c r="H84" s="160"/>
      <c r="K84" s="160">
        <v>0</v>
      </c>
      <c r="L84" s="160"/>
      <c r="M84" s="160">
        <f t="shared" si="2"/>
        <v>0</v>
      </c>
    </row>
    <row r="85" spans="1:13" x14ac:dyDescent="0.25">
      <c r="A85" s="170" t="s">
        <v>258</v>
      </c>
      <c r="B85" s="171"/>
      <c r="C85" s="194">
        <v>1060514100</v>
      </c>
      <c r="D85" s="174">
        <f>IFERROR(VLOOKUP(C85,[3]TB!$C$11:$Z$271,24,FALSE),0)</f>
        <v>0</v>
      </c>
      <c r="E85" s="174">
        <f>IFERROR(VLOOKUP(C85,[3]TB!$C$11:$AA$271,25,FALSE),0)</f>
        <v>0</v>
      </c>
      <c r="G85" s="174">
        <f t="shared" si="3"/>
        <v>0</v>
      </c>
      <c r="H85" s="160"/>
      <c r="K85" s="160">
        <v>0</v>
      </c>
      <c r="L85" s="160"/>
      <c r="M85" s="160">
        <f t="shared" si="2"/>
        <v>0</v>
      </c>
    </row>
    <row r="86" spans="1:13" x14ac:dyDescent="0.25">
      <c r="A86" s="170" t="s">
        <v>112</v>
      </c>
      <c r="B86" s="171"/>
      <c r="C86" s="194">
        <v>1060599100</v>
      </c>
      <c r="D86" s="174">
        <f>IFERROR(VLOOKUP(C86,[3]TB!$C$11:$Z$271,24,FALSE),0)</f>
        <v>0</v>
      </c>
      <c r="E86" s="174">
        <f>IFERROR(VLOOKUP(C86,[3]TB!$C$11:$AA$271,25,FALSE),0)</f>
        <v>0</v>
      </c>
      <c r="G86" s="174">
        <f t="shared" si="3"/>
        <v>0</v>
      </c>
      <c r="H86" s="160"/>
      <c r="K86" s="160">
        <v>248636.07</v>
      </c>
      <c r="L86" s="160"/>
      <c r="M86" s="160">
        <f t="shared" si="2"/>
        <v>248636.07</v>
      </c>
    </row>
    <row r="87" spans="1:13" x14ac:dyDescent="0.25">
      <c r="A87" s="170" t="s">
        <v>94</v>
      </c>
      <c r="B87" s="171"/>
      <c r="C87" s="194">
        <v>1060601100</v>
      </c>
      <c r="D87" s="174">
        <f>IFERROR(VLOOKUP(C87,[3]TB!$C$11:$Z$271,24,FALSE),0)</f>
        <v>0</v>
      </c>
      <c r="E87" s="174">
        <f>IFERROR(VLOOKUP(C87,[3]TB!$C$11:$AA$271,25,FALSE),0)</f>
        <v>0</v>
      </c>
      <c r="G87" s="174">
        <f t="shared" si="3"/>
        <v>0</v>
      </c>
      <c r="H87" s="160"/>
      <c r="K87" s="160">
        <v>59600</v>
      </c>
      <c r="L87" s="160"/>
      <c r="M87" s="160">
        <f t="shared" si="2"/>
        <v>59600</v>
      </c>
    </row>
    <row r="88" spans="1:13" x14ac:dyDescent="0.25">
      <c r="A88" s="170" t="s">
        <v>95</v>
      </c>
      <c r="B88" s="171"/>
      <c r="C88" s="194">
        <v>1069999100</v>
      </c>
      <c r="D88" s="174">
        <f>IFERROR(VLOOKUP(C88,[3]TB!$C$11:$Z$271,24,FALSE),0)</f>
        <v>0</v>
      </c>
      <c r="E88" s="174">
        <f>IFERROR(VLOOKUP(C88,[3]TB!$C$11:$AA$271,25,FALSE),0)</f>
        <v>0</v>
      </c>
      <c r="G88" s="174">
        <f t="shared" si="3"/>
        <v>0</v>
      </c>
      <c r="H88" s="160"/>
      <c r="K88" s="160">
        <v>757539.21</v>
      </c>
      <c r="L88" s="160"/>
      <c r="M88" s="160">
        <f t="shared" si="2"/>
        <v>757539.21</v>
      </c>
    </row>
    <row r="89" spans="1:13" x14ac:dyDescent="0.25">
      <c r="A89" s="170" t="s">
        <v>351</v>
      </c>
      <c r="B89" s="171"/>
      <c r="C89" s="194">
        <v>1080102100</v>
      </c>
      <c r="D89" s="174">
        <f>IFERROR(VLOOKUP(C89,[3]TB!$C$11:$Z$271,24,FALSE),0)</f>
        <v>0</v>
      </c>
      <c r="E89" s="174">
        <f>IFERROR(VLOOKUP(C89,[3]TB!$C$11:$AA$271,25,FALSE),0)</f>
        <v>0</v>
      </c>
      <c r="G89" s="174">
        <f t="shared" si="3"/>
        <v>0</v>
      </c>
      <c r="H89" s="160"/>
      <c r="K89" s="160">
        <v>0</v>
      </c>
      <c r="L89" s="160"/>
      <c r="M89" s="160">
        <f t="shared" si="2"/>
        <v>0</v>
      </c>
    </row>
    <row r="90" spans="1:13" x14ac:dyDescent="0.25">
      <c r="A90" s="170" t="s">
        <v>228</v>
      </c>
      <c r="B90" s="171"/>
      <c r="C90" s="229">
        <v>1069803000</v>
      </c>
      <c r="D90" s="174">
        <f>IFERROR(VLOOKUP(C90,[3]TB!$C$11:$Z$271,24,FALSE),0)</f>
        <v>0</v>
      </c>
      <c r="E90" s="174">
        <f>IFERROR(VLOOKUP(C90,[3]TB!$C$11:$AA$271,25,FALSE),0)</f>
        <v>0</v>
      </c>
      <c r="G90" s="174">
        <f t="shared" si="3"/>
        <v>0</v>
      </c>
      <c r="H90" s="160"/>
      <c r="K90" s="160">
        <v>0</v>
      </c>
      <c r="L90" s="160">
        <v>52817539.229999997</v>
      </c>
      <c r="M90" s="160">
        <f t="shared" si="2"/>
        <v>-52817539.229999997</v>
      </c>
    </row>
    <row r="91" spans="1:13" x14ac:dyDescent="0.25">
      <c r="A91" s="170" t="s">
        <v>29</v>
      </c>
      <c r="B91" s="171"/>
      <c r="C91" s="194">
        <v>2010101000</v>
      </c>
      <c r="D91" s="174">
        <f>IFERROR(VLOOKUP(C91,[3]TB!$C$11:$Z$271,24,FALSE),0)</f>
        <v>0</v>
      </c>
      <c r="E91" s="174">
        <f>IFERROR(VLOOKUP(C91,[3]TB!$C$11:$AA$271,25,FALSE),0)</f>
        <v>0</v>
      </c>
      <c r="G91" s="174">
        <f t="shared" si="3"/>
        <v>0</v>
      </c>
      <c r="H91" s="160"/>
      <c r="K91" s="160">
        <v>0</v>
      </c>
      <c r="L91" s="160"/>
      <c r="M91" s="160">
        <f t="shared" si="2"/>
        <v>0</v>
      </c>
    </row>
    <row r="92" spans="1:13" x14ac:dyDescent="0.25">
      <c r="A92" s="170" t="s">
        <v>360</v>
      </c>
      <c r="B92" s="171"/>
      <c r="C92" s="194">
        <v>2040104000</v>
      </c>
      <c r="D92" s="174">
        <f>IFERROR(VLOOKUP(C92,[3]TB!$C$11:$Z$271,24,FALSE),0)</f>
        <v>0</v>
      </c>
      <c r="E92" s="174">
        <f>IFERROR(VLOOKUP(C92,[3]TB!$C$11:$AA$271,25,FALSE),0)</f>
        <v>0</v>
      </c>
      <c r="G92" s="174">
        <f t="shared" si="3"/>
        <v>0</v>
      </c>
      <c r="H92" s="160"/>
      <c r="K92" s="160">
        <v>0</v>
      </c>
      <c r="L92" s="160"/>
      <c r="M92" s="160">
        <f t="shared" si="2"/>
        <v>0</v>
      </c>
    </row>
    <row r="93" spans="1:13" x14ac:dyDescent="0.25">
      <c r="A93" s="170" t="s">
        <v>30</v>
      </c>
      <c r="B93" s="175"/>
      <c r="C93" s="194">
        <v>2020101000</v>
      </c>
      <c r="D93" s="174">
        <f>IFERROR(VLOOKUP(C93,[3]TB!$C$11:$Z$271,24,FALSE),0)</f>
        <v>0</v>
      </c>
      <c r="E93" s="174">
        <f>IFERROR(VLOOKUP(C93,[3]TB!$C$11:$AA$271,25,FALSE),0)</f>
        <v>0</v>
      </c>
      <c r="G93" s="174"/>
      <c r="H93" s="160"/>
      <c r="K93" s="160">
        <v>0</v>
      </c>
      <c r="L93" s="160"/>
      <c r="M93" s="160">
        <f t="shared" si="2"/>
        <v>0</v>
      </c>
    </row>
    <row r="94" spans="1:13" x14ac:dyDescent="0.25">
      <c r="A94" s="170" t="s">
        <v>31</v>
      </c>
      <c r="B94" s="175"/>
      <c r="C94" s="194">
        <v>2020102000</v>
      </c>
      <c r="D94" s="174">
        <f>IFERROR(VLOOKUP(C94,[3]TB!$C$11:$Z$271,24,FALSE),0)</f>
        <v>0</v>
      </c>
      <c r="E94" s="174">
        <f>IFERROR(VLOOKUP(C94,[3]TB!$C$11:$AA$271,25,FALSE),0)</f>
        <v>0</v>
      </c>
      <c r="G94" s="174"/>
      <c r="H94" s="160"/>
      <c r="K94" s="160">
        <v>0</v>
      </c>
      <c r="L94" s="160"/>
      <c r="M94" s="160">
        <f t="shared" si="2"/>
        <v>0</v>
      </c>
    </row>
    <row r="95" spans="1:13" x14ac:dyDescent="0.25">
      <c r="A95" s="170" t="s">
        <v>391</v>
      </c>
      <c r="B95" s="175"/>
      <c r="C95" s="229">
        <v>2020102001</v>
      </c>
      <c r="D95" s="174">
        <f>IFERROR(VLOOKUP(C95,[3]TB!$C$11:$Z$271,24,FALSE),0)</f>
        <v>0</v>
      </c>
      <c r="E95" s="174">
        <f>IFERROR(VLOOKUP(C95,[3]TB!$C$11:$AA$271,25,FALSE),0)</f>
        <v>0</v>
      </c>
      <c r="G95" s="174"/>
      <c r="H95" s="160"/>
      <c r="K95" s="160">
        <v>0</v>
      </c>
      <c r="L95" s="160"/>
      <c r="M95" s="160">
        <f t="shared" si="2"/>
        <v>0</v>
      </c>
    </row>
    <row r="96" spans="1:13" x14ac:dyDescent="0.25">
      <c r="A96" s="170" t="s">
        <v>392</v>
      </c>
      <c r="B96" s="175"/>
      <c r="C96" s="229">
        <v>2020102002</v>
      </c>
      <c r="D96" s="174">
        <f>IFERROR(VLOOKUP(C96,[3]TB!$C$11:$Z$271,24,FALSE),0)</f>
        <v>0</v>
      </c>
      <c r="E96" s="174">
        <f>IFERROR(VLOOKUP(C96,[3]TB!$C$11:$AA$271,25,FALSE),0)</f>
        <v>0</v>
      </c>
      <c r="G96" s="174"/>
      <c r="H96" s="160"/>
      <c r="K96" s="160">
        <v>0</v>
      </c>
      <c r="L96" s="160"/>
      <c r="M96" s="160">
        <f t="shared" si="2"/>
        <v>0</v>
      </c>
    </row>
    <row r="97" spans="1:13" x14ac:dyDescent="0.25">
      <c r="A97" s="170" t="s">
        <v>393</v>
      </c>
      <c r="B97" s="171"/>
      <c r="C97" s="229">
        <v>2020102003</v>
      </c>
      <c r="D97" s="174">
        <f>IFERROR(VLOOKUP(C97,[3]TB!$C$11:$Z$271,24,FALSE),0)</f>
        <v>0</v>
      </c>
      <c r="E97" s="174">
        <f>IFERROR(VLOOKUP(C97,[3]TB!$C$11:$AA$271,25,FALSE),0)</f>
        <v>0</v>
      </c>
      <c r="G97" s="174">
        <f t="shared" si="3"/>
        <v>0</v>
      </c>
      <c r="H97" s="160"/>
      <c r="K97" s="160">
        <v>0</v>
      </c>
      <c r="L97" s="160"/>
      <c r="M97" s="160">
        <f t="shared" si="2"/>
        <v>0</v>
      </c>
    </row>
    <row r="98" spans="1:13" x14ac:dyDescent="0.25">
      <c r="A98" s="170" t="s">
        <v>394</v>
      </c>
      <c r="B98" s="175"/>
      <c r="C98" s="229">
        <v>2020102004</v>
      </c>
      <c r="D98" s="174">
        <f>IFERROR(VLOOKUP(C98,[3]TB!$C$11:$Z$271,24,FALSE),0)</f>
        <v>0</v>
      </c>
      <c r="E98" s="174">
        <f>IFERROR(VLOOKUP(C98,[3]TB!$C$11:$AA$271,25,FALSE),0)</f>
        <v>0</v>
      </c>
      <c r="G98" s="174"/>
      <c r="H98" s="160"/>
      <c r="K98" s="160">
        <v>0</v>
      </c>
      <c r="L98" s="160"/>
      <c r="M98" s="160">
        <f t="shared" si="2"/>
        <v>0</v>
      </c>
    </row>
    <row r="99" spans="1:13" x14ac:dyDescent="0.25">
      <c r="A99" s="170" t="s">
        <v>32</v>
      </c>
      <c r="B99" s="175"/>
      <c r="C99" s="194">
        <v>2020103000</v>
      </c>
      <c r="D99" s="174">
        <f>IFERROR(VLOOKUP(C99,[3]TB!$C$11:$Z$271,24,FALSE),0)</f>
        <v>0</v>
      </c>
      <c r="E99" s="174">
        <f>IFERROR(VLOOKUP(C99,[3]TB!$C$11:$AA$271,25,FALSE),0)</f>
        <v>0</v>
      </c>
      <c r="G99" s="174"/>
      <c r="H99" s="160"/>
      <c r="K99" s="160">
        <v>0</v>
      </c>
      <c r="L99" s="160"/>
      <c r="M99" s="160">
        <f t="shared" si="2"/>
        <v>0</v>
      </c>
    </row>
    <row r="100" spans="1:13" x14ac:dyDescent="0.25">
      <c r="A100" s="170" t="s">
        <v>395</v>
      </c>
      <c r="B100" s="175"/>
      <c r="C100" s="229">
        <v>2020103001</v>
      </c>
      <c r="D100" s="174">
        <f>IFERROR(VLOOKUP(C100,[3]TB!$C$11:$Z$271,24,FALSE),0)</f>
        <v>0</v>
      </c>
      <c r="E100" s="174">
        <f>IFERROR(VLOOKUP(C100,[3]TB!$C$11:$AA$271,25,FALSE),0)</f>
        <v>0</v>
      </c>
      <c r="G100" s="174"/>
      <c r="H100" s="160"/>
      <c r="K100" s="160">
        <v>0</v>
      </c>
      <c r="L100" s="160"/>
      <c r="M100" s="160">
        <f t="shared" si="2"/>
        <v>0</v>
      </c>
    </row>
    <row r="101" spans="1:13" x14ac:dyDescent="0.25">
      <c r="A101" s="170" t="s">
        <v>396</v>
      </c>
      <c r="B101" s="171"/>
      <c r="C101" s="229">
        <v>2020103002</v>
      </c>
      <c r="D101" s="174">
        <f>IFERROR(VLOOKUP(C101,[3]TB!$C$11:$Z$271,24,FALSE),0)</f>
        <v>0</v>
      </c>
      <c r="E101" s="174">
        <f>IFERROR(VLOOKUP(C101,[3]TB!$C$11:$AA$271,25,FALSE),0)</f>
        <v>0</v>
      </c>
      <c r="G101" s="174">
        <f t="shared" si="3"/>
        <v>0</v>
      </c>
      <c r="H101" s="160"/>
      <c r="K101" s="160">
        <v>0</v>
      </c>
      <c r="L101" s="160"/>
      <c r="M101" s="160">
        <f t="shared" si="2"/>
        <v>0</v>
      </c>
    </row>
    <row r="102" spans="1:13" x14ac:dyDescent="0.25">
      <c r="A102" s="170" t="s">
        <v>397</v>
      </c>
      <c r="B102" s="171"/>
      <c r="C102" s="229">
        <v>2020103003</v>
      </c>
      <c r="D102" s="174">
        <f>IFERROR(VLOOKUP(C102,[3]TB!$C$11:$Z$271,24,FALSE),0)</f>
        <v>0</v>
      </c>
      <c r="E102" s="174">
        <f>IFERROR(VLOOKUP(C102,[3]TB!$C$11:$AA$271,25,FALSE),0)</f>
        <v>0</v>
      </c>
      <c r="G102" s="174">
        <f t="shared" si="3"/>
        <v>0</v>
      </c>
      <c r="H102" s="160"/>
      <c r="K102" s="160">
        <v>0</v>
      </c>
      <c r="L102" s="160"/>
      <c r="M102" s="160">
        <f t="shared" si="2"/>
        <v>0</v>
      </c>
    </row>
    <row r="103" spans="1:13" x14ac:dyDescent="0.25">
      <c r="A103" s="170" t="s">
        <v>33</v>
      </c>
      <c r="B103" s="171"/>
      <c r="C103" s="194">
        <v>2020104000</v>
      </c>
      <c r="D103" s="174">
        <f>IFERROR(VLOOKUP(C103,[3]TB!$C$11:$Z$271,24,FALSE),0)</f>
        <v>0</v>
      </c>
      <c r="E103" s="174">
        <f>IFERROR(VLOOKUP(C103,[3]TB!$C$11:$AA$271,25,FALSE),0)</f>
        <v>0</v>
      </c>
      <c r="G103" s="174">
        <f t="shared" si="3"/>
        <v>0</v>
      </c>
      <c r="H103" s="160"/>
      <c r="K103" s="160">
        <v>0</v>
      </c>
      <c r="L103" s="160"/>
      <c r="M103" s="160">
        <f t="shared" si="2"/>
        <v>0</v>
      </c>
    </row>
    <row r="104" spans="1:13" x14ac:dyDescent="0.25">
      <c r="A104" s="170" t="s">
        <v>400</v>
      </c>
      <c r="B104" s="171"/>
      <c r="C104" s="194">
        <v>2020105000</v>
      </c>
      <c r="D104" s="174">
        <f>IFERROR(VLOOKUP(C104,[3]TB!$C$11:$Z$271,24,FALSE),0)</f>
        <v>0</v>
      </c>
      <c r="E104" s="174">
        <f>IFERROR(VLOOKUP(C104,[3]TB!$C$11:$AA$271,25,FALSE),0)</f>
        <v>0</v>
      </c>
      <c r="G104" s="174">
        <f t="shared" si="3"/>
        <v>0</v>
      </c>
      <c r="H104" s="160"/>
      <c r="K104" s="160">
        <v>0</v>
      </c>
      <c r="L104" s="160"/>
      <c r="M104" s="160">
        <f t="shared" si="2"/>
        <v>0</v>
      </c>
    </row>
    <row r="105" spans="1:13" x14ac:dyDescent="0.25">
      <c r="A105" s="170" t="s">
        <v>401</v>
      </c>
      <c r="B105" s="171"/>
      <c r="C105" s="194">
        <v>2020106000</v>
      </c>
      <c r="D105" s="174">
        <f>IFERROR(VLOOKUP(C105,[3]TB!$C$11:$Z$271,24,FALSE),0)</f>
        <v>0</v>
      </c>
      <c r="E105" s="174">
        <f>IFERROR(VLOOKUP(C105,[3]TB!$C$11:$AA$271,25,FALSE),0)</f>
        <v>0</v>
      </c>
      <c r="G105" s="174">
        <f t="shared" si="3"/>
        <v>0</v>
      </c>
      <c r="H105" s="160"/>
      <c r="K105" s="160">
        <v>0</v>
      </c>
      <c r="L105" s="160"/>
      <c r="M105" s="160">
        <f t="shared" si="2"/>
        <v>0</v>
      </c>
    </row>
    <row r="106" spans="1:13" x14ac:dyDescent="0.25">
      <c r="A106" s="170" t="s">
        <v>36</v>
      </c>
      <c r="B106" s="171"/>
      <c r="C106" s="194">
        <v>2020107000</v>
      </c>
      <c r="D106" s="174">
        <f>IFERROR(VLOOKUP(C106,[3]TB!$C$11:$Z$271,24,FALSE),0)</f>
        <v>0</v>
      </c>
      <c r="E106" s="174">
        <f>IFERROR(VLOOKUP(C106,[3]TB!$C$11:$AA$271,25,FALSE),0)</f>
        <v>0</v>
      </c>
      <c r="G106" s="174">
        <f t="shared" si="3"/>
        <v>0</v>
      </c>
      <c r="H106" s="160"/>
      <c r="K106" s="160">
        <v>0</v>
      </c>
      <c r="L106" s="160"/>
      <c r="M106" s="160">
        <f t="shared" si="2"/>
        <v>0</v>
      </c>
    </row>
    <row r="107" spans="1:13" x14ac:dyDescent="0.25">
      <c r="A107" s="170" t="s">
        <v>37</v>
      </c>
      <c r="B107" s="171"/>
      <c r="C107" s="194">
        <v>2030101000</v>
      </c>
      <c r="D107" s="174">
        <f>IFERROR(VLOOKUP(C107,[3]TB!$C$11:$Z$271,24,FALSE),0)</f>
        <v>0</v>
      </c>
      <c r="E107" s="174">
        <f>IFERROR(VLOOKUP(C107,[3]TB!$C$11:$AA$271,25,FALSE),0)</f>
        <v>0</v>
      </c>
      <c r="G107" s="174">
        <f t="shared" si="3"/>
        <v>0</v>
      </c>
      <c r="H107" s="160"/>
      <c r="K107" s="160">
        <v>0</v>
      </c>
      <c r="L107" s="160"/>
      <c r="M107" s="160">
        <f t="shared" si="2"/>
        <v>0</v>
      </c>
    </row>
    <row r="108" spans="1:13" x14ac:dyDescent="0.25">
      <c r="A108" s="170" t="s">
        <v>221</v>
      </c>
      <c r="B108" s="171"/>
      <c r="C108" s="194">
        <v>2030103000</v>
      </c>
      <c r="D108" s="174">
        <f>IFERROR(VLOOKUP(C108,[3]TB!$C$11:$Z$271,24,FALSE),0)</f>
        <v>0</v>
      </c>
      <c r="E108" s="174">
        <f>IFERROR(VLOOKUP(C108,[3]TB!$C$11:$AA$271,25,FALSE),0)</f>
        <v>0</v>
      </c>
      <c r="G108" s="174">
        <f t="shared" si="3"/>
        <v>0</v>
      </c>
      <c r="H108" s="160"/>
      <c r="K108" s="160">
        <v>0</v>
      </c>
      <c r="L108" s="160"/>
      <c r="M108" s="160">
        <f t="shared" si="2"/>
        <v>0</v>
      </c>
    </row>
    <row r="109" spans="1:13" x14ac:dyDescent="0.25">
      <c r="A109" s="170" t="s">
        <v>349</v>
      </c>
      <c r="B109" s="171"/>
      <c r="C109" s="194">
        <v>2030105000</v>
      </c>
      <c r="D109" s="174">
        <f>IFERROR(VLOOKUP(C109,[3]TB!$C$11:$Z$271,24,FALSE),0)</f>
        <v>0</v>
      </c>
      <c r="E109" s="174">
        <f>IFERROR(VLOOKUP(C109,[3]TB!$C$11:$AA$271,25,FALSE),0)</f>
        <v>0</v>
      </c>
      <c r="G109" s="174">
        <f t="shared" si="3"/>
        <v>0</v>
      </c>
      <c r="H109" s="160"/>
      <c r="K109" s="160">
        <v>0</v>
      </c>
      <c r="L109" s="160"/>
      <c r="M109" s="160">
        <f t="shared" si="2"/>
        <v>0</v>
      </c>
    </row>
    <row r="110" spans="1:13" x14ac:dyDescent="0.25">
      <c r="A110" s="170" t="s">
        <v>219</v>
      </c>
      <c r="B110" s="171"/>
      <c r="C110" s="194">
        <v>2040102000</v>
      </c>
      <c r="D110" s="174">
        <f>IFERROR(VLOOKUP(C110,[3]TB!$C$11:$Z$271,24,FALSE),0)</f>
        <v>0</v>
      </c>
      <c r="E110" s="174">
        <f>IFERROR(VLOOKUP(C110,[3]TB!$C$11:$AA$271,25,FALSE),0)</f>
        <v>0</v>
      </c>
      <c r="G110" s="174">
        <f t="shared" si="3"/>
        <v>0</v>
      </c>
      <c r="H110" s="160"/>
      <c r="K110" s="160">
        <v>0</v>
      </c>
      <c r="L110" s="160"/>
      <c r="M110" s="160">
        <f t="shared" si="2"/>
        <v>0</v>
      </c>
    </row>
    <row r="111" spans="1:13" x14ac:dyDescent="0.25">
      <c r="A111" s="170" t="s">
        <v>39</v>
      </c>
      <c r="B111" s="171"/>
      <c r="C111" s="194">
        <v>2999999000</v>
      </c>
      <c r="D111" s="174">
        <f>IFERROR(VLOOKUP(C111,[3]TB!$C$11:$Z$271,24,FALSE),0)</f>
        <v>0</v>
      </c>
      <c r="E111" s="174">
        <f>IFERROR(VLOOKUP(C111,[3]TB!$C$11:$AA$271,25,FALSE),0)</f>
        <v>0</v>
      </c>
      <c r="G111" s="174">
        <f t="shared" si="3"/>
        <v>0</v>
      </c>
      <c r="H111" s="160"/>
      <c r="I111" s="160"/>
      <c r="K111" s="160">
        <v>0</v>
      </c>
      <c r="L111" s="160"/>
      <c r="M111" s="160">
        <f t="shared" si="2"/>
        <v>0</v>
      </c>
    </row>
    <row r="112" spans="1:13" x14ac:dyDescent="0.25">
      <c r="A112" s="170" t="s">
        <v>235</v>
      </c>
      <c r="B112" s="171"/>
      <c r="C112" s="224">
        <v>3010101000</v>
      </c>
      <c r="D112" s="174">
        <f>IFERROR(VLOOKUP(C112,[3]TB!$C$11:$Z$271,24,FALSE),0)</f>
        <v>0</v>
      </c>
      <c r="E112" s="174">
        <f>IFERROR(VLOOKUP(C112,[3]TB!$C$11:$AA$271,25,FALSE),0)</f>
        <v>11000000</v>
      </c>
      <c r="G112" s="174">
        <f t="shared" si="3"/>
        <v>11000000</v>
      </c>
      <c r="H112" s="160"/>
      <c r="I112" s="164"/>
      <c r="K112" s="160">
        <v>0</v>
      </c>
      <c r="L112" s="160"/>
      <c r="M112" s="160">
        <f t="shared" si="2"/>
        <v>0</v>
      </c>
    </row>
    <row r="113" spans="1:13" x14ac:dyDescent="0.25">
      <c r="A113" s="170" t="s">
        <v>113</v>
      </c>
      <c r="B113" s="171"/>
      <c r="C113" s="194">
        <v>4020106000</v>
      </c>
      <c r="D113" s="174">
        <f>IFERROR(VLOOKUP(C113,[3]TB!$C$11:$Z$271,24,FALSE),0)</f>
        <v>0</v>
      </c>
      <c r="E113" s="174">
        <f>IFERROR(VLOOKUP(C113,[3]TB!$C$11:$AA$271,25,FALSE),0)</f>
        <v>0</v>
      </c>
      <c r="G113" s="174">
        <f t="shared" si="3"/>
        <v>0</v>
      </c>
      <c r="H113" s="160"/>
      <c r="K113" s="160">
        <v>0</v>
      </c>
      <c r="L113" s="160"/>
      <c r="M113" s="160">
        <f t="shared" si="2"/>
        <v>0</v>
      </c>
    </row>
    <row r="114" spans="1:13" x14ac:dyDescent="0.25">
      <c r="A114" s="170" t="s">
        <v>114</v>
      </c>
      <c r="B114" s="171"/>
      <c r="C114" s="194">
        <v>4020101099</v>
      </c>
      <c r="D114" s="174">
        <f>IFERROR(VLOOKUP(C114,[3]TB!$C$11:$Z$271,24,FALSE),0)</f>
        <v>0</v>
      </c>
      <c r="E114" s="174">
        <f>IFERROR(VLOOKUP(C114,[3]TB!$C$11:$AA$271,25,FALSE),0)</f>
        <v>0</v>
      </c>
      <c r="G114" s="174">
        <f t="shared" si="3"/>
        <v>0</v>
      </c>
      <c r="H114" s="160"/>
      <c r="K114" s="160">
        <v>0</v>
      </c>
      <c r="L114" s="160"/>
      <c r="M114" s="160">
        <f t="shared" si="2"/>
        <v>0</v>
      </c>
    </row>
    <row r="115" spans="1:13" x14ac:dyDescent="0.25">
      <c r="A115" s="170" t="s">
        <v>115</v>
      </c>
      <c r="B115" s="171"/>
      <c r="C115" s="194">
        <v>4020102000</v>
      </c>
      <c r="D115" s="174">
        <f>IFERROR(VLOOKUP(C115,[3]TB!$C$11:$Z$271,24,FALSE),0)</f>
        <v>0</v>
      </c>
      <c r="E115" s="174">
        <f>IFERROR(VLOOKUP(C115,[3]TB!$C$11:$AA$271,25,FALSE),0)</f>
        <v>0</v>
      </c>
      <c r="G115" s="174">
        <f t="shared" si="3"/>
        <v>0</v>
      </c>
      <c r="H115" s="160"/>
      <c r="K115" s="160">
        <v>0</v>
      </c>
      <c r="L115" s="160"/>
      <c r="M115" s="160">
        <f t="shared" si="2"/>
        <v>0</v>
      </c>
    </row>
    <row r="116" spans="1:13" x14ac:dyDescent="0.25">
      <c r="A116" s="170" t="s">
        <v>206</v>
      </c>
      <c r="B116" s="171"/>
      <c r="C116" s="194">
        <v>4020104001</v>
      </c>
      <c r="D116" s="174">
        <f>IFERROR(VLOOKUP(C116,[3]TB!$C$11:$Z$271,24,FALSE),0)</f>
        <v>0</v>
      </c>
      <c r="E116" s="174">
        <f>IFERROR(VLOOKUP(C116,[3]TB!$C$11:$AA$271,25,FALSE),0)</f>
        <v>0</v>
      </c>
      <c r="G116" s="174">
        <f t="shared" si="3"/>
        <v>0</v>
      </c>
      <c r="H116" s="160"/>
      <c r="K116" s="160">
        <v>0</v>
      </c>
      <c r="L116" s="160"/>
      <c r="M116" s="160">
        <f t="shared" si="2"/>
        <v>0</v>
      </c>
    </row>
    <row r="117" spans="1:13" x14ac:dyDescent="0.25">
      <c r="A117" s="170" t="s">
        <v>218</v>
      </c>
      <c r="B117" s="171"/>
      <c r="C117" s="225">
        <v>4030101000</v>
      </c>
      <c r="D117" s="174">
        <f>IFERROR(VLOOKUP(C117,[3]TB!$C$11:$Z$271,24,FALSE),0)</f>
        <v>0</v>
      </c>
      <c r="E117" s="174">
        <f>IFERROR(VLOOKUP(C117,[3]TB!$C$11:$AA$271,25,FALSE),0)</f>
        <v>8282000</v>
      </c>
      <c r="G117" s="174">
        <f t="shared" si="3"/>
        <v>8282000</v>
      </c>
      <c r="H117" s="160"/>
      <c r="K117" s="160">
        <v>0</v>
      </c>
      <c r="L117" s="160"/>
      <c r="M117" s="160">
        <f t="shared" si="2"/>
        <v>0</v>
      </c>
    </row>
    <row r="118" spans="1:13" x14ac:dyDescent="0.25">
      <c r="A118" s="170" t="s">
        <v>354</v>
      </c>
      <c r="B118" s="171"/>
      <c r="C118" s="194">
        <v>4030106000</v>
      </c>
      <c r="D118" s="174">
        <f>IFERROR(VLOOKUP(C118,[3]TB!$C$11:$Z$271,24,FALSE),0)</f>
        <v>0</v>
      </c>
      <c r="E118" s="174">
        <f>IFERROR(VLOOKUP(C118,[3]TB!$C$11:$AA$271,25,FALSE),0)</f>
        <v>0</v>
      </c>
      <c r="G118" s="174">
        <f t="shared" si="3"/>
        <v>0</v>
      </c>
      <c r="H118" s="160"/>
      <c r="K118" s="160">
        <v>0</v>
      </c>
      <c r="L118" s="160"/>
      <c r="M118" s="160">
        <f t="shared" si="2"/>
        <v>0</v>
      </c>
    </row>
    <row r="119" spans="1:13" x14ac:dyDescent="0.25">
      <c r="A119" s="170" t="s">
        <v>116</v>
      </c>
      <c r="B119" s="171"/>
      <c r="C119" s="194">
        <v>4040201000</v>
      </c>
      <c r="D119" s="174">
        <f>IFERROR(VLOOKUP(C119,[3]TB!$C$11:$Z$271,24,FALSE),0)</f>
        <v>0</v>
      </c>
      <c r="E119" s="174">
        <f>IFERROR(VLOOKUP(C119,[3]TB!$C$11:$AA$271,25,FALSE),0)</f>
        <v>0</v>
      </c>
      <c r="G119" s="174">
        <f t="shared" si="3"/>
        <v>0</v>
      </c>
      <c r="H119" s="160"/>
      <c r="K119" s="160">
        <v>0</v>
      </c>
      <c r="L119" s="160"/>
      <c r="M119" s="160">
        <f t="shared" si="2"/>
        <v>0</v>
      </c>
    </row>
    <row r="120" spans="1:13" x14ac:dyDescent="0.25">
      <c r="A120" s="170" t="s">
        <v>117</v>
      </c>
      <c r="B120" s="171"/>
      <c r="C120" s="194">
        <v>4040202000</v>
      </c>
      <c r="D120" s="174">
        <f>IFERROR(VLOOKUP(C120,[3]TB!$C$11:$Z$271,24,FALSE),0)</f>
        <v>0</v>
      </c>
      <c r="E120" s="174">
        <f>IFERROR(VLOOKUP(C120,[3]TB!$C$11:$AA$271,25,FALSE),0)</f>
        <v>0</v>
      </c>
      <c r="G120" s="174">
        <f t="shared" si="3"/>
        <v>0</v>
      </c>
      <c r="H120" s="160"/>
      <c r="K120" s="160">
        <v>0</v>
      </c>
      <c r="L120" s="160"/>
      <c r="M120" s="160">
        <f t="shared" si="2"/>
        <v>0</v>
      </c>
    </row>
    <row r="121" spans="1:13" x14ac:dyDescent="0.25">
      <c r="A121" s="170" t="s">
        <v>118</v>
      </c>
      <c r="B121" s="171"/>
      <c r="C121" s="194">
        <v>4020114000</v>
      </c>
      <c r="D121" s="174">
        <f>IFERROR(VLOOKUP(C121,[3]TB!$C$11:$Z$271,24,FALSE),0)</f>
        <v>0</v>
      </c>
      <c r="E121" s="174">
        <f>IFERROR(VLOOKUP(C121,[3]TB!$C$11:$AA$271,25,FALSE),0)</f>
        <v>0</v>
      </c>
      <c r="G121" s="174">
        <f t="shared" si="3"/>
        <v>0</v>
      </c>
      <c r="H121" s="160"/>
      <c r="K121" s="160">
        <v>0</v>
      </c>
      <c r="L121" s="160"/>
      <c r="M121" s="160">
        <f t="shared" si="2"/>
        <v>0</v>
      </c>
    </row>
    <row r="122" spans="1:13" x14ac:dyDescent="0.25">
      <c r="A122" s="170" t="s">
        <v>119</v>
      </c>
      <c r="B122" s="171"/>
      <c r="C122" s="194">
        <v>4020202000</v>
      </c>
      <c r="D122" s="174">
        <f>IFERROR(VLOOKUP(C122,[3]TB!$C$11:$Z$271,24,FALSE),0)</f>
        <v>0</v>
      </c>
      <c r="E122" s="174">
        <f>IFERROR(VLOOKUP(C122,[3]TB!$C$11:$AA$271,25,FALSE),0)</f>
        <v>0</v>
      </c>
      <c r="G122" s="174">
        <f t="shared" si="3"/>
        <v>0</v>
      </c>
      <c r="H122" s="160"/>
      <c r="K122" s="160">
        <v>0</v>
      </c>
      <c r="L122" s="160"/>
      <c r="M122" s="160">
        <f t="shared" si="2"/>
        <v>0</v>
      </c>
    </row>
    <row r="123" spans="1:13" s="215" customFormat="1" x14ac:dyDescent="0.25">
      <c r="A123" s="170" t="s">
        <v>120</v>
      </c>
      <c r="B123" s="171"/>
      <c r="C123" s="194">
        <v>4020205000</v>
      </c>
      <c r="D123" s="174">
        <f>IFERROR(VLOOKUP(C123,[3]TB!$C$11:$Z$271,24,FALSE),0)</f>
        <v>0</v>
      </c>
      <c r="E123" s="174">
        <f>IFERROR(VLOOKUP(C123,[3]TB!$C$11:$AA$271,25,FALSE),0)</f>
        <v>0</v>
      </c>
      <c r="G123" s="174">
        <f t="shared" si="3"/>
        <v>0</v>
      </c>
      <c r="H123" s="216"/>
      <c r="K123" s="216">
        <v>0</v>
      </c>
      <c r="L123" s="216"/>
      <c r="M123" s="160">
        <f t="shared" si="2"/>
        <v>0</v>
      </c>
    </row>
    <row r="124" spans="1:13" x14ac:dyDescent="0.25">
      <c r="A124" s="170" t="s">
        <v>121</v>
      </c>
      <c r="B124" s="171"/>
      <c r="C124" s="194">
        <v>4020213000</v>
      </c>
      <c r="D124" s="174">
        <f>IFERROR(VLOOKUP(C124,[3]TB!$C$11:$Z$271,24,FALSE),0)</f>
        <v>0</v>
      </c>
      <c r="E124" s="174">
        <f>IFERROR(VLOOKUP(C124,[3]TB!$C$11:$AA$271,25,FALSE),0)</f>
        <v>0</v>
      </c>
      <c r="G124" s="174">
        <f t="shared" si="3"/>
        <v>0</v>
      </c>
      <c r="H124" s="160"/>
      <c r="K124" s="160">
        <v>0</v>
      </c>
      <c r="L124" s="160"/>
      <c r="M124" s="160">
        <f t="shared" si="2"/>
        <v>0</v>
      </c>
    </row>
    <row r="125" spans="1:13" x14ac:dyDescent="0.25">
      <c r="A125" s="170" t="s">
        <v>122</v>
      </c>
      <c r="B125" s="171"/>
      <c r="C125" s="194">
        <v>4020221099</v>
      </c>
      <c r="D125" s="174">
        <f>IFERROR(VLOOKUP(C125,[3]TB!$C$11:$Z$271,24,FALSE),0)</f>
        <v>0</v>
      </c>
      <c r="E125" s="174">
        <f>IFERROR(VLOOKUP(C125,[3]TB!$C$11:$AA$271,25,FALSE),0)</f>
        <v>0</v>
      </c>
      <c r="G125" s="174">
        <f t="shared" si="3"/>
        <v>0</v>
      </c>
      <c r="H125" s="160"/>
      <c r="K125" s="160">
        <v>0</v>
      </c>
      <c r="L125" s="160"/>
      <c r="M125" s="160">
        <f t="shared" si="2"/>
        <v>0</v>
      </c>
    </row>
    <row r="126" spans="1:13" x14ac:dyDescent="0.25">
      <c r="A126" s="170" t="s">
        <v>123</v>
      </c>
      <c r="B126" s="171"/>
      <c r="C126" s="194">
        <v>4050199000</v>
      </c>
      <c r="D126" s="174">
        <f>IFERROR(VLOOKUP(C126,[3]TB!$C$11:$Z$271,24,FALSE),0)</f>
        <v>0</v>
      </c>
      <c r="E126" s="174">
        <f>IFERROR(VLOOKUP(C126,[3]TB!$C$11:$AA$271,25,FALSE),0)</f>
        <v>0</v>
      </c>
      <c r="G126" s="174">
        <f t="shared" si="3"/>
        <v>0</v>
      </c>
      <c r="H126" s="160"/>
      <c r="K126" s="160">
        <v>0</v>
      </c>
      <c r="L126" s="160"/>
      <c r="M126" s="160">
        <f t="shared" si="2"/>
        <v>0</v>
      </c>
    </row>
    <row r="127" spans="1:13" x14ac:dyDescent="0.25">
      <c r="A127" s="170" t="s">
        <v>378</v>
      </c>
      <c r="B127" s="171"/>
      <c r="C127" s="194">
        <v>4060999000</v>
      </c>
      <c r="D127" s="174">
        <f>IFERROR(VLOOKUP(C127,[3]TB!$C$11:$Z$271,24,FALSE),0)</f>
        <v>0</v>
      </c>
      <c r="E127" s="174">
        <f>IFERROR(VLOOKUP(C127,[3]TB!$C$11:$AA$271,25,FALSE),0)</f>
        <v>0</v>
      </c>
      <c r="G127" s="174">
        <f t="shared" si="3"/>
        <v>0</v>
      </c>
      <c r="H127" s="160"/>
      <c r="K127" s="160">
        <v>0</v>
      </c>
      <c r="L127" s="160"/>
      <c r="M127" s="160">
        <f t="shared" si="2"/>
        <v>0</v>
      </c>
    </row>
    <row r="128" spans="1:13" x14ac:dyDescent="0.25">
      <c r="A128" s="170" t="s">
        <v>217</v>
      </c>
      <c r="B128" s="171"/>
      <c r="C128" s="194">
        <v>5010101001</v>
      </c>
      <c r="D128" s="174">
        <f>IFERROR(VLOOKUP(C128,[3]TB!$C$11:$Z$271,24,FALSE),0)</f>
        <v>0</v>
      </c>
      <c r="E128" s="174">
        <f>IFERROR(VLOOKUP(C128,[3]TB!$C$11:$AA$271,25,FALSE),0)</f>
        <v>0</v>
      </c>
      <c r="G128" s="174">
        <f t="shared" si="3"/>
        <v>0</v>
      </c>
      <c r="H128" s="160"/>
      <c r="K128" s="160">
        <v>11836538.34</v>
      </c>
      <c r="L128" s="160">
        <v>11836538.34</v>
      </c>
      <c r="M128" s="160">
        <f t="shared" si="2"/>
        <v>0</v>
      </c>
    </row>
    <row r="129" spans="1:13" x14ac:dyDescent="0.25">
      <c r="A129" s="170" t="s">
        <v>402</v>
      </c>
      <c r="B129" s="171"/>
      <c r="C129" s="194">
        <v>5010102000</v>
      </c>
      <c r="D129" s="174">
        <f>IFERROR(VLOOKUP(C129,[3]TB!$C$11:$Z$271,24,FALSE),0)</f>
        <v>0</v>
      </c>
      <c r="E129" s="174">
        <f>IFERROR(VLOOKUP(C129,[3]TB!$C$11:$AA$271,25,FALSE),0)</f>
        <v>0</v>
      </c>
      <c r="G129" s="174">
        <f t="shared" si="3"/>
        <v>0</v>
      </c>
      <c r="H129" s="160"/>
      <c r="K129" s="160">
        <v>54149463.469999999</v>
      </c>
      <c r="L129" s="160">
        <v>54149463.469999999</v>
      </c>
      <c r="M129" s="160">
        <f t="shared" si="2"/>
        <v>0</v>
      </c>
    </row>
    <row r="130" spans="1:13" x14ac:dyDescent="0.25">
      <c r="A130" s="170" t="s">
        <v>126</v>
      </c>
      <c r="B130" s="171"/>
      <c r="C130" s="194">
        <v>5010201001</v>
      </c>
      <c r="D130" s="174">
        <f>IFERROR(VLOOKUP(C130,[3]TB!$C$11:$Z$271,24,FALSE),0)</f>
        <v>0</v>
      </c>
      <c r="E130" s="174">
        <f>IFERROR(VLOOKUP(C130,[3]TB!$C$11:$AA$271,25,FALSE),0)</f>
        <v>0</v>
      </c>
      <c r="G130" s="174">
        <f t="shared" si="3"/>
        <v>0</v>
      </c>
      <c r="H130" s="160"/>
      <c r="K130" s="160">
        <v>745636.36</v>
      </c>
      <c r="L130" s="160">
        <v>745636.36</v>
      </c>
      <c r="M130" s="160">
        <f t="shared" si="2"/>
        <v>0</v>
      </c>
    </row>
    <row r="131" spans="1:13" x14ac:dyDescent="0.25">
      <c r="A131" s="170" t="s">
        <v>127</v>
      </c>
      <c r="B131" s="171"/>
      <c r="C131" s="194">
        <v>5010210001</v>
      </c>
      <c r="D131" s="174">
        <f>IFERROR(VLOOKUP(C131,[3]TB!$C$11:$Z$271,24,FALSE),0)</f>
        <v>0</v>
      </c>
      <c r="E131" s="174">
        <f>IFERROR(VLOOKUP(C131,[3]TB!$C$11:$AA$271,25,FALSE),0)</f>
        <v>0</v>
      </c>
      <c r="G131" s="174">
        <f t="shared" si="3"/>
        <v>0</v>
      </c>
      <c r="H131" s="160"/>
      <c r="K131" s="160">
        <v>0</v>
      </c>
      <c r="L131" s="160">
        <v>0</v>
      </c>
      <c r="M131" s="160">
        <f t="shared" si="2"/>
        <v>0</v>
      </c>
    </row>
    <row r="132" spans="1:13" x14ac:dyDescent="0.25">
      <c r="A132" s="170" t="s">
        <v>128</v>
      </c>
      <c r="B132" s="171"/>
      <c r="C132" s="194">
        <v>5010211002</v>
      </c>
      <c r="D132" s="174">
        <f>IFERROR(VLOOKUP(C132,[3]TB!$C$11:$Z$271,24,FALSE),0)</f>
        <v>0</v>
      </c>
      <c r="E132" s="174">
        <f>IFERROR(VLOOKUP(C132,[3]TB!$C$11:$AA$271,25,FALSE),0)</f>
        <v>0</v>
      </c>
      <c r="G132" s="174">
        <f t="shared" si="3"/>
        <v>0</v>
      </c>
      <c r="H132" s="160"/>
      <c r="K132" s="160">
        <v>0</v>
      </c>
      <c r="L132" s="160">
        <v>0</v>
      </c>
      <c r="M132" s="160">
        <f t="shared" si="2"/>
        <v>0</v>
      </c>
    </row>
    <row r="133" spans="1:13" x14ac:dyDescent="0.25">
      <c r="A133" s="170" t="s">
        <v>129</v>
      </c>
      <c r="B133" s="171"/>
      <c r="C133" s="194">
        <v>5010212001</v>
      </c>
      <c r="D133" s="174">
        <f>IFERROR(VLOOKUP(C133,[3]TB!$C$11:$Z$271,24,FALSE),0)</f>
        <v>0</v>
      </c>
      <c r="E133" s="174">
        <f>IFERROR(VLOOKUP(C133,[3]TB!$C$11:$AA$271,25,FALSE),0)</f>
        <v>0</v>
      </c>
      <c r="G133" s="174">
        <f t="shared" si="3"/>
        <v>0</v>
      </c>
      <c r="H133" s="160"/>
      <c r="K133" s="160">
        <v>0</v>
      </c>
      <c r="L133" s="160">
        <v>0</v>
      </c>
      <c r="M133" s="160">
        <f t="shared" si="2"/>
        <v>0</v>
      </c>
    </row>
    <row r="134" spans="1:13" x14ac:dyDescent="0.25">
      <c r="A134" s="170" t="s">
        <v>40</v>
      </c>
      <c r="B134" s="171"/>
      <c r="C134" s="194">
        <v>5010202000</v>
      </c>
      <c r="D134" s="174">
        <f>IFERROR(VLOOKUP(C134,[3]TB!$C$11:$Z$271,24,FALSE),0)</f>
        <v>0</v>
      </c>
      <c r="E134" s="174">
        <f>IFERROR(VLOOKUP(C134,[3]TB!$C$11:$AA$271,25,FALSE),0)</f>
        <v>0</v>
      </c>
      <c r="G134" s="174">
        <f t="shared" si="3"/>
        <v>0</v>
      </c>
      <c r="H134" s="160"/>
      <c r="K134" s="160">
        <v>0</v>
      </c>
      <c r="L134" s="160">
        <v>72500</v>
      </c>
      <c r="M134" s="160">
        <f t="shared" si="2"/>
        <v>-72500</v>
      </c>
    </row>
    <row r="135" spans="1:13" x14ac:dyDescent="0.25">
      <c r="A135" s="170" t="s">
        <v>41</v>
      </c>
      <c r="B135" s="171"/>
      <c r="C135" s="194">
        <v>5010203001</v>
      </c>
      <c r="D135" s="174">
        <f>IFERROR(VLOOKUP(C135,[3]TB!$C$11:$Z$271,24,FALSE),0)</f>
        <v>0</v>
      </c>
      <c r="E135" s="174">
        <f>IFERROR(VLOOKUP(C135,[3]TB!$C$11:$AA$271,25,FALSE),0)</f>
        <v>0</v>
      </c>
      <c r="G135" s="174">
        <f t="shared" si="3"/>
        <v>0</v>
      </c>
      <c r="H135" s="160"/>
      <c r="K135" s="160">
        <v>72500</v>
      </c>
      <c r="L135" s="160">
        <v>72500</v>
      </c>
      <c r="M135" s="160">
        <f t="shared" si="2"/>
        <v>0</v>
      </c>
    </row>
    <row r="136" spans="1:13" x14ac:dyDescent="0.25">
      <c r="A136" s="170" t="s">
        <v>42</v>
      </c>
      <c r="B136" s="171"/>
      <c r="C136" s="194">
        <v>5010204001</v>
      </c>
      <c r="D136" s="174">
        <f>IFERROR(VLOOKUP(C136,[3]TB!$C$11:$Z$271,24,FALSE),0)</f>
        <v>0</v>
      </c>
      <c r="E136" s="174">
        <f>IFERROR(VLOOKUP(C136,[3]TB!$C$11:$AA$271,25,FALSE),0)</f>
        <v>0</v>
      </c>
      <c r="G136" s="174">
        <f t="shared" si="3"/>
        <v>0</v>
      </c>
      <c r="H136" s="160"/>
      <c r="K136" s="160">
        <v>72500</v>
      </c>
      <c r="L136" s="160">
        <v>0</v>
      </c>
      <c r="M136" s="160">
        <f t="shared" si="2"/>
        <v>72500</v>
      </c>
    </row>
    <row r="137" spans="1:13" x14ac:dyDescent="0.25">
      <c r="A137" s="170" t="s">
        <v>130</v>
      </c>
      <c r="B137" s="171"/>
      <c r="C137" s="194">
        <v>5010205003</v>
      </c>
      <c r="D137" s="174">
        <f>IFERROR(VLOOKUP(C137,[3]TB!$C$11:$Z$271,24,FALSE),0)</f>
        <v>0</v>
      </c>
      <c r="E137" s="174">
        <f>IFERROR(VLOOKUP(C137,[3]TB!$C$11:$AA$271,25,FALSE),0)</f>
        <v>0</v>
      </c>
      <c r="G137" s="174">
        <f t="shared" si="3"/>
        <v>0</v>
      </c>
      <c r="H137" s="160"/>
      <c r="K137" s="160">
        <v>0</v>
      </c>
      <c r="L137" s="160">
        <v>0</v>
      </c>
      <c r="M137" s="160">
        <f t="shared" si="2"/>
        <v>0</v>
      </c>
    </row>
    <row r="138" spans="1:13" x14ac:dyDescent="0.25">
      <c r="A138" s="170" t="s">
        <v>131</v>
      </c>
      <c r="B138" s="171"/>
      <c r="C138" s="194">
        <v>5010205004</v>
      </c>
      <c r="D138" s="174">
        <f>IFERROR(VLOOKUP(C138,[3]TB!$C$11:$Z$271,24,FALSE),0)</f>
        <v>0</v>
      </c>
      <c r="E138" s="174">
        <f>IFERROR(VLOOKUP(C138,[3]TB!$C$11:$AA$271,25,FALSE),0)</f>
        <v>0</v>
      </c>
      <c r="G138" s="174">
        <f t="shared" si="3"/>
        <v>0</v>
      </c>
      <c r="H138" s="160"/>
      <c r="K138" s="160">
        <v>0</v>
      </c>
      <c r="L138" s="160">
        <v>0</v>
      </c>
      <c r="M138" s="160">
        <f t="shared" si="2"/>
        <v>0</v>
      </c>
    </row>
    <row r="139" spans="1:13" x14ac:dyDescent="0.25">
      <c r="A139" s="170" t="s">
        <v>371</v>
      </c>
      <c r="B139" s="171"/>
      <c r="C139" s="194">
        <v>5010206003</v>
      </c>
      <c r="D139" s="174">
        <f>IFERROR(VLOOKUP(C139,[3]TB!$C$11:$Z$271,24,FALSE),0)</f>
        <v>0</v>
      </c>
      <c r="E139" s="174">
        <f>IFERROR(VLOOKUP(C139,[3]TB!$C$11:$AA$271,25,FALSE),0)</f>
        <v>0</v>
      </c>
      <c r="G139" s="174">
        <f t="shared" si="3"/>
        <v>0</v>
      </c>
      <c r="H139" s="160"/>
      <c r="K139" s="160">
        <v>0</v>
      </c>
      <c r="L139" s="160">
        <v>0</v>
      </c>
      <c r="M139" s="160">
        <f t="shared" ref="M139:M203" si="4">K139-L139</f>
        <v>0</v>
      </c>
    </row>
    <row r="140" spans="1:13" x14ac:dyDescent="0.25">
      <c r="A140" s="170" t="s">
        <v>132</v>
      </c>
      <c r="B140" s="171"/>
      <c r="C140" s="194">
        <v>5010206004</v>
      </c>
      <c r="D140" s="174">
        <f>IFERROR(VLOOKUP(C140,[3]TB!$C$11:$Z$271,24,FALSE),0)</f>
        <v>0</v>
      </c>
      <c r="E140" s="174">
        <f>IFERROR(VLOOKUP(C140,[3]TB!$C$11:$AA$271,25,FALSE),0)</f>
        <v>0</v>
      </c>
      <c r="G140" s="174">
        <f t="shared" si="3"/>
        <v>0</v>
      </c>
      <c r="H140" s="160"/>
      <c r="K140" s="160">
        <v>0</v>
      </c>
      <c r="L140" s="160">
        <v>0</v>
      </c>
      <c r="M140" s="160">
        <f t="shared" si="4"/>
        <v>0</v>
      </c>
    </row>
    <row r="141" spans="1:13" x14ac:dyDescent="0.25">
      <c r="A141" s="170" t="s">
        <v>133</v>
      </c>
      <c r="B141" s="171"/>
      <c r="C141" s="194">
        <v>5010207004</v>
      </c>
      <c r="D141" s="174">
        <f>IFERROR(VLOOKUP(C141,[3]TB!$C$11:$Z$271,24,FALSE),0)</f>
        <v>0</v>
      </c>
      <c r="E141" s="174">
        <f>IFERROR(VLOOKUP(C141,[3]TB!$C$11:$AA$271,25,FALSE),0)</f>
        <v>0</v>
      </c>
      <c r="G141" s="174">
        <f t="shared" si="3"/>
        <v>0</v>
      </c>
      <c r="H141" s="160"/>
      <c r="K141" s="160">
        <v>0</v>
      </c>
      <c r="L141" s="160">
        <v>0</v>
      </c>
      <c r="M141" s="160">
        <f t="shared" si="4"/>
        <v>0</v>
      </c>
    </row>
    <row r="142" spans="1:13" x14ac:dyDescent="0.25">
      <c r="A142" s="170" t="s">
        <v>384</v>
      </c>
      <c r="B142" s="171"/>
      <c r="C142" s="168">
        <v>5010211006</v>
      </c>
      <c r="D142" s="174">
        <f>IFERROR(VLOOKUP(C142,[3]TB!$C$11:$Z$271,24,FALSE),0)</f>
        <v>0</v>
      </c>
      <c r="E142" s="174">
        <f>IFERROR(VLOOKUP(C142,[3]TB!$C$11:$AA$271,25,FALSE),0)</f>
        <v>0</v>
      </c>
      <c r="G142" s="174">
        <f t="shared" si="3"/>
        <v>0</v>
      </c>
      <c r="H142" s="160"/>
      <c r="K142" s="160">
        <v>0</v>
      </c>
      <c r="L142" s="160">
        <v>0</v>
      </c>
      <c r="M142" s="160">
        <f t="shared" si="4"/>
        <v>0</v>
      </c>
    </row>
    <row r="143" spans="1:13" x14ac:dyDescent="0.25">
      <c r="A143" s="170" t="s">
        <v>134</v>
      </c>
      <c r="B143" s="171"/>
      <c r="C143" s="194">
        <v>5010208001</v>
      </c>
      <c r="D143" s="174">
        <f>IFERROR(VLOOKUP(C143,[3]TB!$C$11:$Z$271,24,FALSE),0)</f>
        <v>0</v>
      </c>
      <c r="E143" s="174">
        <f>IFERROR(VLOOKUP(C143,[3]TB!$C$11:$AA$271,25,FALSE),0)</f>
        <v>0</v>
      </c>
      <c r="G143" s="174">
        <f t="shared" si="3"/>
        <v>0</v>
      </c>
      <c r="H143" s="160"/>
      <c r="K143" s="160">
        <v>0</v>
      </c>
      <c r="L143" s="160">
        <v>0</v>
      </c>
      <c r="M143" s="160">
        <f t="shared" si="4"/>
        <v>0</v>
      </c>
    </row>
    <row r="144" spans="1:13" s="184" customFormat="1" x14ac:dyDescent="0.25">
      <c r="A144" s="170" t="s">
        <v>135</v>
      </c>
      <c r="B144" s="171"/>
      <c r="C144" s="194">
        <v>5010299011</v>
      </c>
      <c r="D144" s="174">
        <f>IFERROR(VLOOKUP(C144,[3]TB!$C$11:$Z$271,24,FALSE),0)</f>
        <v>0</v>
      </c>
      <c r="E144" s="174">
        <f>IFERROR(VLOOKUP(C144,[3]TB!$C$11:$AA$271,25,FALSE),0)</f>
        <v>0</v>
      </c>
      <c r="G144" s="174">
        <f t="shared" si="3"/>
        <v>0</v>
      </c>
      <c r="H144" s="173"/>
      <c r="K144" s="173">
        <v>0</v>
      </c>
      <c r="L144" s="160">
        <v>0</v>
      </c>
      <c r="M144" s="160">
        <f t="shared" si="4"/>
        <v>0</v>
      </c>
    </row>
    <row r="145" spans="1:13" s="184" customFormat="1" x14ac:dyDescent="0.25">
      <c r="A145" s="170" t="s">
        <v>136</v>
      </c>
      <c r="B145" s="171"/>
      <c r="C145" s="194">
        <v>5010299012</v>
      </c>
      <c r="D145" s="174">
        <f>IFERROR(VLOOKUP(C145,[3]TB!$C$11:$Z$271,24,FALSE),0)</f>
        <v>0</v>
      </c>
      <c r="E145" s="174">
        <f>IFERROR(VLOOKUP(C145,[3]TB!$C$11:$AA$271,25,FALSE),0)</f>
        <v>0</v>
      </c>
      <c r="G145" s="174">
        <f t="shared" si="3"/>
        <v>0</v>
      </c>
      <c r="H145" s="173"/>
      <c r="K145" s="173">
        <v>0</v>
      </c>
      <c r="L145" s="160">
        <v>0</v>
      </c>
      <c r="M145" s="160">
        <f t="shared" si="4"/>
        <v>0</v>
      </c>
    </row>
    <row r="146" spans="1:13" s="184" customFormat="1" x14ac:dyDescent="0.25">
      <c r="A146" s="170" t="s">
        <v>137</v>
      </c>
      <c r="B146" s="171"/>
      <c r="C146" s="194">
        <v>5010299014</v>
      </c>
      <c r="D146" s="174">
        <f>IFERROR(VLOOKUP(C146,[3]TB!$C$11:$Z$271,24,FALSE),0)</f>
        <v>0</v>
      </c>
      <c r="E146" s="174">
        <f>IFERROR(VLOOKUP(C146,[3]TB!$C$11:$AA$271,25,FALSE),0)</f>
        <v>0</v>
      </c>
      <c r="G146" s="174">
        <f t="shared" si="3"/>
        <v>0</v>
      </c>
      <c r="H146" s="173"/>
      <c r="K146" s="173">
        <v>0</v>
      </c>
      <c r="L146" s="160">
        <v>0</v>
      </c>
      <c r="M146" s="160">
        <f t="shared" si="4"/>
        <v>0</v>
      </c>
    </row>
    <row r="147" spans="1:13" s="184" customFormat="1" x14ac:dyDescent="0.25">
      <c r="A147" s="170" t="s">
        <v>403</v>
      </c>
      <c r="B147" s="171"/>
      <c r="C147" s="194">
        <v>5010299036</v>
      </c>
      <c r="D147" s="174">
        <f>IFERROR(VLOOKUP(C147,[3]TB!$C$11:$Z$271,24,FALSE),0)</f>
        <v>0</v>
      </c>
      <c r="E147" s="174">
        <f>IFERROR(VLOOKUP(C147,[3]TB!$C$11:$AA$271,25,FALSE),0)</f>
        <v>0</v>
      </c>
      <c r="G147" s="174">
        <f t="shared" ref="G147:G211" si="5">SUM(D147:E147)</f>
        <v>0</v>
      </c>
      <c r="H147" s="173"/>
      <c r="K147" s="173">
        <v>0</v>
      </c>
      <c r="L147" s="160">
        <v>0</v>
      </c>
      <c r="M147" s="160">
        <f t="shared" si="4"/>
        <v>0</v>
      </c>
    </row>
    <row r="148" spans="1:13" s="184" customFormat="1" x14ac:dyDescent="0.25">
      <c r="A148" s="170" t="s">
        <v>404</v>
      </c>
      <c r="B148" s="171"/>
      <c r="C148" s="194">
        <v>5010299038</v>
      </c>
      <c r="D148" s="174">
        <f>IFERROR(VLOOKUP(C148,[3]TB!$C$11:$Z$271,24,FALSE),0)</f>
        <v>0</v>
      </c>
      <c r="E148" s="174">
        <f>IFERROR(VLOOKUP(C148,[3]TB!$C$11:$AA$271,25,FALSE),0)</f>
        <v>0</v>
      </c>
      <c r="G148" s="174">
        <f t="shared" si="5"/>
        <v>0</v>
      </c>
      <c r="H148" s="173"/>
      <c r="K148" s="173">
        <v>0</v>
      </c>
      <c r="L148" s="160">
        <v>2556000</v>
      </c>
      <c r="M148" s="160">
        <f t="shared" si="4"/>
        <v>-2556000</v>
      </c>
    </row>
    <row r="149" spans="1:13" s="184" customFormat="1" x14ac:dyDescent="0.25">
      <c r="A149" s="170" t="s">
        <v>216</v>
      </c>
      <c r="B149" s="171"/>
      <c r="C149" s="194">
        <v>5010213001</v>
      </c>
      <c r="D149" s="174">
        <f>IFERROR(VLOOKUP(C149,[3]TB!$C$11:$Z$271,24,FALSE),0)</f>
        <v>0</v>
      </c>
      <c r="E149" s="174">
        <f>IFERROR(VLOOKUP(C149,[3]TB!$C$11:$AA$271,25,FALSE),0)</f>
        <v>0</v>
      </c>
      <c r="G149" s="174">
        <f t="shared" si="5"/>
        <v>0</v>
      </c>
      <c r="H149" s="173"/>
      <c r="K149" s="173">
        <v>0</v>
      </c>
      <c r="L149" s="160">
        <v>0</v>
      </c>
      <c r="M149" s="160">
        <f t="shared" si="4"/>
        <v>0</v>
      </c>
    </row>
    <row r="150" spans="1:13" s="184" customFormat="1" x14ac:dyDescent="0.25">
      <c r="A150" s="170" t="s">
        <v>368</v>
      </c>
      <c r="B150" s="171"/>
      <c r="C150" s="194">
        <v>5010213002</v>
      </c>
      <c r="D150" s="174">
        <f>IFERROR(VLOOKUP(C150,[3]TB!$C$11:$Z$271,24,FALSE),0)</f>
        <v>0</v>
      </c>
      <c r="E150" s="174">
        <f>IFERROR(VLOOKUP(C150,[3]TB!$C$11:$AA$271,25,FALSE),0)</f>
        <v>0</v>
      </c>
      <c r="G150" s="174">
        <f t="shared" si="5"/>
        <v>0</v>
      </c>
      <c r="H150" s="173"/>
      <c r="K150" s="173">
        <v>0</v>
      </c>
      <c r="L150" s="160">
        <v>0</v>
      </c>
      <c r="M150" s="160">
        <f t="shared" si="4"/>
        <v>0</v>
      </c>
    </row>
    <row r="151" spans="1:13" s="184" customFormat="1" x14ac:dyDescent="0.25">
      <c r="A151" s="170" t="s">
        <v>43</v>
      </c>
      <c r="B151" s="171"/>
      <c r="C151" s="194">
        <v>5010215001</v>
      </c>
      <c r="D151" s="174">
        <f>IFERROR(VLOOKUP(C151,[3]TB!$C$11:$Z$271,24,FALSE),0)</f>
        <v>0</v>
      </c>
      <c r="E151" s="174">
        <f>IFERROR(VLOOKUP(C151,[3]TB!$C$11:$AA$271,25,FALSE),0)</f>
        <v>0</v>
      </c>
      <c r="G151" s="174">
        <f t="shared" si="5"/>
        <v>0</v>
      </c>
      <c r="H151" s="173"/>
      <c r="K151" s="173">
        <v>0</v>
      </c>
      <c r="L151" s="160">
        <v>0</v>
      </c>
      <c r="M151" s="160">
        <f t="shared" si="4"/>
        <v>0</v>
      </c>
    </row>
    <row r="152" spans="1:13" s="184" customFormat="1" x14ac:dyDescent="0.25">
      <c r="A152" s="170" t="s">
        <v>98</v>
      </c>
      <c r="B152" s="171"/>
      <c r="C152" s="194">
        <v>5010214001</v>
      </c>
      <c r="D152" s="174">
        <f>IFERROR(VLOOKUP(C152,[3]TB!$C$11:$Z$271,24,FALSE),0)</f>
        <v>0</v>
      </c>
      <c r="E152" s="174">
        <f>IFERROR(VLOOKUP(C152,[3]TB!$C$11:$AA$271,25,FALSE),0)</f>
        <v>0</v>
      </c>
      <c r="G152" s="174">
        <f t="shared" si="5"/>
        <v>0</v>
      </c>
      <c r="H152" s="173"/>
      <c r="K152" s="173">
        <v>887446.15</v>
      </c>
      <c r="L152" s="160">
        <v>0</v>
      </c>
      <c r="M152" s="160">
        <f t="shared" si="4"/>
        <v>887446.15</v>
      </c>
    </row>
    <row r="153" spans="1:13" s="184" customFormat="1" x14ac:dyDescent="0.25">
      <c r="A153" s="170" t="s">
        <v>215</v>
      </c>
      <c r="B153" s="171"/>
      <c r="C153" s="194">
        <v>5010301000</v>
      </c>
      <c r="D153" s="174">
        <f>IFERROR(VLOOKUP(C153,[3]TB!$C$11:$Z$271,24,FALSE),0)</f>
        <v>0</v>
      </c>
      <c r="E153" s="174">
        <f>IFERROR(VLOOKUP(C153,[3]TB!$C$11:$AA$271,25,FALSE),0)</f>
        <v>0</v>
      </c>
      <c r="G153" s="174">
        <f t="shared" si="5"/>
        <v>0</v>
      </c>
      <c r="H153" s="173"/>
      <c r="K153" s="173">
        <v>12500</v>
      </c>
      <c r="L153" s="160">
        <v>887446.15</v>
      </c>
      <c r="M153" s="160">
        <f t="shared" si="4"/>
        <v>-874946.15</v>
      </c>
    </row>
    <row r="154" spans="1:13" s="184" customFormat="1" x14ac:dyDescent="0.25">
      <c r="A154" s="170" t="s">
        <v>140</v>
      </c>
      <c r="B154" s="171"/>
      <c r="C154" s="194">
        <v>5010302001</v>
      </c>
      <c r="D154" s="174">
        <f>IFERROR(VLOOKUP(C154,[3]TB!$C$11:$Z$271,24,FALSE),0)</f>
        <v>0</v>
      </c>
      <c r="E154" s="174">
        <f>IFERROR(VLOOKUP(C154,[3]TB!$C$11:$AA$271,25,FALSE),0)</f>
        <v>0</v>
      </c>
      <c r="G154" s="174">
        <f t="shared" si="5"/>
        <v>0</v>
      </c>
      <c r="H154" s="173"/>
      <c r="K154" s="173">
        <v>163427.49</v>
      </c>
      <c r="L154" s="160">
        <v>12500</v>
      </c>
      <c r="M154" s="160">
        <f t="shared" si="4"/>
        <v>150927.49</v>
      </c>
    </row>
    <row r="155" spans="1:13" s="184" customFormat="1" x14ac:dyDescent="0.25">
      <c r="A155" s="170" t="s">
        <v>141</v>
      </c>
      <c r="B155" s="171"/>
      <c r="C155" s="194">
        <v>5010303001</v>
      </c>
      <c r="D155" s="174">
        <f>IFERROR(VLOOKUP(C155,[3]TB!$C$11:$Z$271,24,FALSE),0)</f>
        <v>0</v>
      </c>
      <c r="E155" s="174">
        <f>IFERROR(VLOOKUP(C155,[3]TB!$C$11:$AA$271,25,FALSE),0)</f>
        <v>0</v>
      </c>
      <c r="G155" s="174">
        <f t="shared" si="5"/>
        <v>0</v>
      </c>
      <c r="H155" s="173"/>
      <c r="K155" s="173">
        <v>24800</v>
      </c>
      <c r="L155" s="160">
        <v>163427.49</v>
      </c>
      <c r="M155" s="160">
        <f t="shared" si="4"/>
        <v>-138627.49</v>
      </c>
    </row>
    <row r="156" spans="1:13" s="184" customFormat="1" x14ac:dyDescent="0.25">
      <c r="A156" s="170" t="s">
        <v>142</v>
      </c>
      <c r="B156" s="171"/>
      <c r="C156" s="194">
        <v>5010304001</v>
      </c>
      <c r="D156" s="174">
        <f>IFERROR(VLOOKUP(C156,[3]TB!$C$11:$Z$271,24,FALSE),0)</f>
        <v>0</v>
      </c>
      <c r="E156" s="174">
        <f>IFERROR(VLOOKUP(C156,[3]TB!$C$11:$AA$271,25,FALSE),0)</f>
        <v>0</v>
      </c>
      <c r="G156" s="174">
        <f t="shared" si="5"/>
        <v>0</v>
      </c>
      <c r="H156" s="173"/>
      <c r="K156" s="173">
        <v>0</v>
      </c>
      <c r="L156" s="160">
        <v>24800</v>
      </c>
      <c r="M156" s="160">
        <f t="shared" si="4"/>
        <v>-24800</v>
      </c>
    </row>
    <row r="157" spans="1:13" s="184" customFormat="1" x14ac:dyDescent="0.25">
      <c r="A157" s="170" t="s">
        <v>143</v>
      </c>
      <c r="B157" s="171"/>
      <c r="C157" s="194">
        <v>5010401001</v>
      </c>
      <c r="D157" s="174">
        <f>IFERROR(VLOOKUP(C157,[3]TB!$C$11:$Z$271,24,FALSE),0)</f>
        <v>0</v>
      </c>
      <c r="E157" s="174">
        <f>IFERROR(VLOOKUP(C157,[3]TB!$C$11:$AA$271,25,FALSE),0)</f>
        <v>0</v>
      </c>
      <c r="G157" s="174">
        <f t="shared" si="5"/>
        <v>0</v>
      </c>
      <c r="H157" s="173"/>
      <c r="K157" s="173">
        <v>0</v>
      </c>
      <c r="L157" s="160">
        <v>0</v>
      </c>
      <c r="M157" s="160">
        <f t="shared" si="4"/>
        <v>0</v>
      </c>
    </row>
    <row r="158" spans="1:13" s="184" customFormat="1" x14ac:dyDescent="0.25">
      <c r="A158" s="170" t="s">
        <v>144</v>
      </c>
      <c r="B158" s="171"/>
      <c r="C158" s="194">
        <v>5010402001</v>
      </c>
      <c r="D158" s="174">
        <f>IFERROR(VLOOKUP(C158,[3]TB!$C$11:$Z$271,24,FALSE),0)</f>
        <v>0</v>
      </c>
      <c r="E158" s="174">
        <f>IFERROR(VLOOKUP(C158,[3]TB!$C$11:$AA$271,25,FALSE),0)</f>
        <v>0</v>
      </c>
      <c r="G158" s="174">
        <f t="shared" si="5"/>
        <v>0</v>
      </c>
      <c r="H158" s="173"/>
      <c r="K158" s="173">
        <v>0</v>
      </c>
      <c r="L158" s="160">
        <v>0</v>
      </c>
      <c r="M158" s="160">
        <f t="shared" si="4"/>
        <v>0</v>
      </c>
    </row>
    <row r="159" spans="1:13" s="184" customFormat="1" x14ac:dyDescent="0.25">
      <c r="A159" s="170" t="s">
        <v>145</v>
      </c>
      <c r="B159" s="171"/>
      <c r="C159" s="194">
        <v>5010403001</v>
      </c>
      <c r="D159" s="174">
        <f>IFERROR(VLOOKUP(C159,[3]TB!$C$11:$Z$271,24,FALSE),0)</f>
        <v>0</v>
      </c>
      <c r="E159" s="174">
        <f>IFERROR(VLOOKUP(C159,[3]TB!$C$11:$AA$271,25,FALSE),0)</f>
        <v>0</v>
      </c>
      <c r="G159" s="174">
        <f t="shared" si="5"/>
        <v>0</v>
      </c>
      <c r="H159" s="173"/>
      <c r="K159" s="173">
        <v>85000</v>
      </c>
      <c r="L159" s="160">
        <v>0</v>
      </c>
      <c r="M159" s="160">
        <f t="shared" si="4"/>
        <v>85000</v>
      </c>
    </row>
    <row r="160" spans="1:13" x14ac:dyDescent="0.25">
      <c r="A160" s="170" t="s">
        <v>382</v>
      </c>
      <c r="B160" s="171"/>
      <c r="C160" s="194">
        <v>5010499015</v>
      </c>
      <c r="D160" s="174">
        <f>IFERROR(VLOOKUP(C160,[3]TB!$C$11:$Z$271,24,FALSE),0)</f>
        <v>0</v>
      </c>
      <c r="E160" s="174">
        <f>IFERROR(VLOOKUP(C160,[3]TB!$C$11:$AA$271,25,FALSE),0)</f>
        <v>0</v>
      </c>
      <c r="G160" s="174">
        <f t="shared" si="5"/>
        <v>0</v>
      </c>
      <c r="H160" s="160"/>
      <c r="K160" s="160">
        <v>0</v>
      </c>
      <c r="L160" s="160">
        <v>85000</v>
      </c>
      <c r="M160" s="160">
        <f t="shared" si="4"/>
        <v>-85000</v>
      </c>
    </row>
    <row r="161" spans="1:13" x14ac:dyDescent="0.25">
      <c r="A161" s="170" t="s">
        <v>379</v>
      </c>
      <c r="B161" s="171"/>
      <c r="C161" s="194">
        <v>5010499010</v>
      </c>
      <c r="D161" s="174">
        <f>IFERROR(VLOOKUP(C161,[3]TB!$C$11:$Z$271,24,FALSE),0)</f>
        <v>0</v>
      </c>
      <c r="E161" s="174">
        <f>IFERROR(VLOOKUP(C161,[3]TB!$C$11:$AA$271,25,FALSE),0)</f>
        <v>0</v>
      </c>
      <c r="G161" s="174">
        <f t="shared" si="5"/>
        <v>0</v>
      </c>
      <c r="H161" s="160"/>
      <c r="K161" s="160">
        <v>1848914.48</v>
      </c>
      <c r="L161" s="160">
        <v>0</v>
      </c>
      <c r="M161" s="160">
        <f t="shared" si="4"/>
        <v>1848914.48</v>
      </c>
    </row>
    <row r="162" spans="1:13" x14ac:dyDescent="0.25">
      <c r="A162" s="170" t="s">
        <v>405</v>
      </c>
      <c r="B162" s="171"/>
      <c r="C162" s="194">
        <v>5010499099</v>
      </c>
      <c r="D162" s="174">
        <f>IFERROR(VLOOKUP(C162,[3]TB!$C$11:$Z$271,24,FALSE),0)</f>
        <v>0</v>
      </c>
      <c r="E162" s="174">
        <f>IFERROR(VLOOKUP(C162,[3]TB!$C$11:$AA$271,25,FALSE),0)</f>
        <v>0</v>
      </c>
      <c r="G162" s="174">
        <f t="shared" si="5"/>
        <v>0</v>
      </c>
      <c r="H162" s="160"/>
      <c r="K162" s="160">
        <v>0</v>
      </c>
      <c r="L162" s="160">
        <v>0</v>
      </c>
      <c r="M162" s="160">
        <f t="shared" si="4"/>
        <v>0</v>
      </c>
    </row>
    <row r="163" spans="1:13" x14ac:dyDescent="0.25">
      <c r="A163" s="170" t="s">
        <v>44</v>
      </c>
      <c r="B163" s="171"/>
      <c r="C163" s="194">
        <v>5020101000</v>
      </c>
      <c r="D163" s="174">
        <f>IFERROR(VLOOKUP(C163,[3]TB!$C$11:$Z$271,24,FALSE),0)</f>
        <v>0</v>
      </c>
      <c r="E163" s="174">
        <f>IFERROR(VLOOKUP(C163,[3]TB!$C$11:$AA$271,25,FALSE),0)</f>
        <v>0</v>
      </c>
      <c r="G163" s="174">
        <f t="shared" si="5"/>
        <v>0</v>
      </c>
      <c r="H163" s="160"/>
      <c r="K163" s="160">
        <v>31420</v>
      </c>
      <c r="L163" s="160">
        <v>1848914.48</v>
      </c>
      <c r="M163" s="160">
        <f t="shared" si="4"/>
        <v>-1817494.48</v>
      </c>
    </row>
    <row r="164" spans="1:13" x14ac:dyDescent="0.25">
      <c r="A164" s="170" t="s">
        <v>45</v>
      </c>
      <c r="B164" s="171"/>
      <c r="C164" s="230">
        <v>5020201002</v>
      </c>
      <c r="D164" s="174">
        <f>IFERROR(VLOOKUP(C164,[3]TB!$C$11:$Z$271,24,FALSE),0)</f>
        <v>0</v>
      </c>
      <c r="E164" s="174">
        <f>IFERROR(VLOOKUP(C164,[3]TB!$C$11:$AA$271,25,FALSE),0)</f>
        <v>0</v>
      </c>
      <c r="G164" s="174">
        <f t="shared" si="5"/>
        <v>0</v>
      </c>
      <c r="H164" s="160"/>
      <c r="K164" s="160">
        <v>61148.2</v>
      </c>
      <c r="L164" s="160">
        <v>101158.17</v>
      </c>
      <c r="M164" s="160">
        <f t="shared" si="4"/>
        <v>-40009.97</v>
      </c>
    </row>
    <row r="165" spans="1:13" x14ac:dyDescent="0.25">
      <c r="A165" s="170" t="s">
        <v>46</v>
      </c>
      <c r="B165" s="171"/>
      <c r="C165" s="194">
        <v>5020202000</v>
      </c>
      <c r="D165" s="174">
        <f>IFERROR(VLOOKUP(C165,[3]TB!$C$11:$Z$271,24,FALSE),0)</f>
        <v>0</v>
      </c>
      <c r="E165" s="174">
        <f>IFERROR(VLOOKUP(C165,[3]TB!$C$11:$AA$271,25,FALSE),0)</f>
        <v>0</v>
      </c>
      <c r="G165" s="174">
        <f t="shared" si="5"/>
        <v>0</v>
      </c>
      <c r="H165" s="160"/>
      <c r="K165" s="160">
        <v>0</v>
      </c>
      <c r="L165" s="160">
        <v>31420</v>
      </c>
      <c r="M165" s="160">
        <f t="shared" si="4"/>
        <v>-31420</v>
      </c>
    </row>
    <row r="166" spans="1:13" x14ac:dyDescent="0.25">
      <c r="A166" s="170" t="s">
        <v>413</v>
      </c>
      <c r="B166" s="171"/>
      <c r="C166" s="194">
        <v>5020301001</v>
      </c>
      <c r="D166" s="174">
        <f>IFERROR(VLOOKUP(C166,[3]TB!$C$11:$Z$271,24,FALSE),0)</f>
        <v>0</v>
      </c>
      <c r="E166" s="174">
        <f>IFERROR(VLOOKUP(C166,[3]TB!$C$11:$AA$271,25,FALSE),0)</f>
        <v>0</v>
      </c>
      <c r="G166" s="174"/>
      <c r="H166" s="160"/>
      <c r="L166" s="160"/>
    </row>
    <row r="167" spans="1:13" x14ac:dyDescent="0.25">
      <c r="A167" s="170" t="s">
        <v>47</v>
      </c>
      <c r="B167" s="171"/>
      <c r="C167" s="194">
        <v>5020301002</v>
      </c>
      <c r="D167" s="174">
        <f>IFERROR(VLOOKUP(C167,[3]TB!$C$11:$Z$271,24,FALSE),0)</f>
        <v>0</v>
      </c>
      <c r="E167" s="174">
        <f>IFERROR(VLOOKUP(C167,[3]TB!$C$11:$AA$271,25,FALSE),0)</f>
        <v>0</v>
      </c>
      <c r="G167" s="174">
        <f t="shared" si="5"/>
        <v>0</v>
      </c>
      <c r="H167" s="160"/>
      <c r="K167" s="160">
        <v>1092143.51</v>
      </c>
      <c r="L167" s="160">
        <v>61148.2</v>
      </c>
      <c r="M167" s="160">
        <f t="shared" si="4"/>
        <v>1030995.31</v>
      </c>
    </row>
    <row r="168" spans="1:13" x14ac:dyDescent="0.25">
      <c r="A168" s="170" t="s">
        <v>48</v>
      </c>
      <c r="B168" s="171"/>
      <c r="C168" s="194">
        <v>5020302000</v>
      </c>
      <c r="D168" s="174">
        <f>IFERROR(VLOOKUP(C168,[3]TB!$C$11:$Z$271,24,FALSE),0)</f>
        <v>0</v>
      </c>
      <c r="E168" s="174">
        <f>IFERROR(VLOOKUP(C168,[3]TB!$C$11:$AA$271,25,FALSE),0)</f>
        <v>0</v>
      </c>
      <c r="G168" s="174">
        <f t="shared" si="5"/>
        <v>0</v>
      </c>
      <c r="H168" s="160"/>
      <c r="K168" s="160">
        <v>0</v>
      </c>
      <c r="L168" s="160">
        <v>0</v>
      </c>
      <c r="M168" s="160">
        <f t="shared" si="4"/>
        <v>0</v>
      </c>
    </row>
    <row r="169" spans="1:13" x14ac:dyDescent="0.25">
      <c r="A169" s="170" t="s">
        <v>49</v>
      </c>
      <c r="B169" s="171"/>
      <c r="C169" s="194">
        <v>5020305000</v>
      </c>
      <c r="D169" s="174">
        <f>IFERROR(VLOOKUP(C169,[3]TB!$C$11:$Z$271,24,FALSE),0)</f>
        <v>0</v>
      </c>
      <c r="E169" s="174">
        <f>IFERROR(VLOOKUP(C169,[3]TB!$C$11:$AA$271,25,FALSE),0)</f>
        <v>0</v>
      </c>
      <c r="G169" s="174">
        <f t="shared" si="5"/>
        <v>0</v>
      </c>
      <c r="H169" s="160"/>
      <c r="K169" s="160">
        <v>74307.3</v>
      </c>
      <c r="L169" s="160">
        <v>1092143.51</v>
      </c>
      <c r="M169" s="160">
        <f t="shared" si="4"/>
        <v>-1017836.21</v>
      </c>
    </row>
    <row r="170" spans="1:13" x14ac:dyDescent="0.25">
      <c r="A170" s="170" t="s">
        <v>146</v>
      </c>
      <c r="B170" s="171"/>
      <c r="C170" s="194">
        <v>5020306000</v>
      </c>
      <c r="D170" s="174">
        <f>IFERROR(VLOOKUP(C170,[3]TB!$C$11:$Z$271,24,FALSE),0)</f>
        <v>0</v>
      </c>
      <c r="E170" s="174">
        <f>IFERROR(VLOOKUP(C170,[3]TB!$C$11:$AA$271,25,FALSE),0)</f>
        <v>0</v>
      </c>
      <c r="G170" s="174">
        <f t="shared" si="5"/>
        <v>0</v>
      </c>
      <c r="H170" s="160"/>
      <c r="K170" s="160">
        <v>4180</v>
      </c>
      <c r="L170" s="160">
        <v>0</v>
      </c>
      <c r="M170" s="160">
        <f t="shared" si="4"/>
        <v>4180</v>
      </c>
    </row>
    <row r="171" spans="1:13" x14ac:dyDescent="0.25">
      <c r="A171" s="170" t="s">
        <v>50</v>
      </c>
      <c r="B171" s="171"/>
      <c r="C171" s="194">
        <v>5020307000</v>
      </c>
      <c r="D171" s="174">
        <f>IFERROR(VLOOKUP(C171,[3]TB!$C$11:$Z$271,24,FALSE),0)</f>
        <v>0</v>
      </c>
      <c r="E171" s="174">
        <f>IFERROR(VLOOKUP(C171,[3]TB!$C$11:$AA$271,25,FALSE),0)</f>
        <v>0</v>
      </c>
      <c r="G171" s="174">
        <f t="shared" si="5"/>
        <v>0</v>
      </c>
      <c r="H171" s="160"/>
      <c r="K171" s="160">
        <v>227170.69</v>
      </c>
      <c r="L171" s="160">
        <v>74307.3</v>
      </c>
      <c r="M171" s="160">
        <f t="shared" si="4"/>
        <v>152863.39000000001</v>
      </c>
    </row>
    <row r="172" spans="1:13" x14ac:dyDescent="0.25">
      <c r="A172" s="170" t="s">
        <v>51</v>
      </c>
      <c r="B172" s="171"/>
      <c r="C172" s="194">
        <v>5020308000</v>
      </c>
      <c r="D172" s="174">
        <f>IFERROR(VLOOKUP(C172,[3]TB!$C$11:$Z$271,24,FALSE),0)</f>
        <v>0</v>
      </c>
      <c r="E172" s="174">
        <f>IFERROR(VLOOKUP(C172,[3]TB!$C$11:$AA$271,25,FALSE),0)</f>
        <v>0</v>
      </c>
      <c r="G172" s="174">
        <f t="shared" si="5"/>
        <v>0</v>
      </c>
      <c r="H172" s="160"/>
      <c r="K172" s="160">
        <v>445687</v>
      </c>
      <c r="L172" s="160">
        <v>4180</v>
      </c>
      <c r="M172" s="160">
        <f t="shared" si="4"/>
        <v>441507</v>
      </c>
    </row>
    <row r="173" spans="1:13" x14ac:dyDescent="0.25">
      <c r="A173" s="170" t="s">
        <v>147</v>
      </c>
      <c r="B173" s="171"/>
      <c r="C173" s="194">
        <v>5020309000</v>
      </c>
      <c r="D173" s="174">
        <f>IFERROR(VLOOKUP(C173,[3]TB!$C$11:$Z$271,24,FALSE),0)</f>
        <v>0</v>
      </c>
      <c r="E173" s="174">
        <f>IFERROR(VLOOKUP(C173,[3]TB!$C$11:$AA$271,25,FALSE),0)</f>
        <v>0</v>
      </c>
      <c r="G173" s="174">
        <f t="shared" si="5"/>
        <v>0</v>
      </c>
      <c r="H173" s="160"/>
      <c r="K173" s="160">
        <v>0</v>
      </c>
      <c r="L173" s="160">
        <v>227170.69</v>
      </c>
      <c r="M173" s="160">
        <f t="shared" si="4"/>
        <v>-227170.69</v>
      </c>
    </row>
    <row r="174" spans="1:13" x14ac:dyDescent="0.25">
      <c r="A174" s="170" t="s">
        <v>214</v>
      </c>
      <c r="B174" s="171"/>
      <c r="C174" s="194">
        <v>5020399000</v>
      </c>
      <c r="D174" s="174">
        <f>IFERROR(VLOOKUP(C174,[3]TB!$C$11:$Z$271,24,FALSE),0)</f>
        <v>0</v>
      </c>
      <c r="E174" s="174">
        <f>IFERROR(VLOOKUP(C174,[3]TB!$C$11:$AA$271,25,FALSE),0)</f>
        <v>0</v>
      </c>
      <c r="G174" s="174">
        <f t="shared" si="5"/>
        <v>0</v>
      </c>
      <c r="H174" s="160"/>
      <c r="K174" s="160">
        <v>0</v>
      </c>
      <c r="L174" s="160">
        <v>445687</v>
      </c>
      <c r="M174" s="160">
        <f t="shared" si="4"/>
        <v>-445687</v>
      </c>
    </row>
    <row r="175" spans="1:13" x14ac:dyDescent="0.25">
      <c r="A175" s="170" t="s">
        <v>373</v>
      </c>
      <c r="B175" s="171"/>
      <c r="C175" s="194">
        <v>5020321002</v>
      </c>
      <c r="D175" s="174">
        <f>IFERROR(VLOOKUP(C175,[3]TB!$C$11:$Z$271,24,FALSE),0)</f>
        <v>0</v>
      </c>
      <c r="E175" s="174">
        <f>IFERROR(VLOOKUP(C175,[3]TB!$C$11:$AA$271,25,FALSE),0)</f>
        <v>0</v>
      </c>
      <c r="G175" s="174">
        <f t="shared" si="5"/>
        <v>0</v>
      </c>
      <c r="H175" s="160"/>
      <c r="K175" s="160">
        <v>0</v>
      </c>
      <c r="L175" s="160">
        <v>0</v>
      </c>
      <c r="M175" s="160">
        <f t="shared" si="4"/>
        <v>0</v>
      </c>
    </row>
    <row r="176" spans="1:13" x14ac:dyDescent="0.25">
      <c r="A176" s="170" t="s">
        <v>372</v>
      </c>
      <c r="B176" s="171"/>
      <c r="C176" s="194">
        <v>5020321003</v>
      </c>
      <c r="D176" s="174">
        <f>IFERROR(VLOOKUP(C176,[3]TB!$C$11:$Z$271,24,FALSE),0)</f>
        <v>0</v>
      </c>
      <c r="E176" s="174">
        <f>IFERROR(VLOOKUP(C176,[3]TB!$C$11:$AA$271,25,FALSE),0)</f>
        <v>0</v>
      </c>
      <c r="G176" s="174">
        <f t="shared" si="5"/>
        <v>0</v>
      </c>
      <c r="H176" s="160"/>
      <c r="K176" s="160">
        <v>0</v>
      </c>
      <c r="L176" s="160">
        <v>0</v>
      </c>
      <c r="M176" s="160">
        <f t="shared" si="4"/>
        <v>0</v>
      </c>
    </row>
    <row r="177" spans="1:13" x14ac:dyDescent="0.25">
      <c r="A177" s="170" t="s">
        <v>380</v>
      </c>
      <c r="B177" s="171"/>
      <c r="C177" s="194">
        <v>5020321001</v>
      </c>
      <c r="D177" s="174">
        <f>IFERROR(VLOOKUP(C177,[3]TB!$C$11:$Z$271,24,FALSE),0)</f>
        <v>0</v>
      </c>
      <c r="E177" s="174">
        <f>IFERROR(VLOOKUP(C177,[3]TB!$C$11:$AA$271,25,FALSE),0)</f>
        <v>0</v>
      </c>
      <c r="G177" s="174">
        <f t="shared" si="5"/>
        <v>0</v>
      </c>
      <c r="H177" s="160"/>
      <c r="K177" s="160">
        <v>0</v>
      </c>
      <c r="L177" s="160">
        <v>0</v>
      </c>
      <c r="M177" s="160">
        <f t="shared" si="4"/>
        <v>0</v>
      </c>
    </row>
    <row r="178" spans="1:13" x14ac:dyDescent="0.25">
      <c r="A178" s="170" t="s">
        <v>376</v>
      </c>
      <c r="B178" s="171"/>
      <c r="C178" s="194">
        <v>5020321010</v>
      </c>
      <c r="D178" s="174">
        <f>IFERROR(VLOOKUP(C178,[3]TB!$C$11:$Z$271,24,FALSE),0)</f>
        <v>0</v>
      </c>
      <c r="E178" s="174">
        <f>IFERROR(VLOOKUP(C178,[3]TB!$C$11:$AA$271,25,FALSE),0)</f>
        <v>0</v>
      </c>
      <c r="G178" s="174">
        <f t="shared" si="5"/>
        <v>0</v>
      </c>
      <c r="H178" s="160"/>
      <c r="K178" s="160">
        <v>0</v>
      </c>
      <c r="L178" s="160">
        <v>0</v>
      </c>
      <c r="M178" s="160">
        <f t="shared" si="4"/>
        <v>0</v>
      </c>
    </row>
    <row r="179" spans="1:13" x14ac:dyDescent="0.25">
      <c r="A179" s="170" t="s">
        <v>369</v>
      </c>
      <c r="B179" s="171"/>
      <c r="C179" s="194">
        <v>5020321099</v>
      </c>
      <c r="D179" s="174">
        <f>IFERROR(VLOOKUP(C179,[3]TB!$C$11:$Z$271,24,FALSE),0)</f>
        <v>0</v>
      </c>
      <c r="E179" s="174">
        <f>IFERROR(VLOOKUP(C179,[3]TB!$C$11:$AA$271,25,FALSE),0)</f>
        <v>0</v>
      </c>
      <c r="G179" s="174">
        <f t="shared" si="5"/>
        <v>0</v>
      </c>
      <c r="H179" s="160"/>
      <c r="K179" s="160">
        <v>14500</v>
      </c>
      <c r="L179" s="160">
        <v>0</v>
      </c>
      <c r="M179" s="160">
        <f t="shared" si="4"/>
        <v>14500</v>
      </c>
    </row>
    <row r="180" spans="1:13" x14ac:dyDescent="0.25">
      <c r="A180" s="170" t="s">
        <v>375</v>
      </c>
      <c r="B180" s="171"/>
      <c r="C180" s="194">
        <v>5020322001</v>
      </c>
      <c r="D180" s="174">
        <f>IFERROR(VLOOKUP(C180,[3]TB!$C$11:$Z$271,24,FALSE),0)</f>
        <v>0</v>
      </c>
      <c r="E180" s="174">
        <f>IFERROR(VLOOKUP(C180,[3]TB!$C$11:$AA$271,25,FALSE),0)</f>
        <v>0</v>
      </c>
      <c r="G180" s="174">
        <f t="shared" si="5"/>
        <v>0</v>
      </c>
      <c r="H180" s="160"/>
      <c r="K180" s="160">
        <v>268668.3</v>
      </c>
      <c r="L180" s="160">
        <v>14500</v>
      </c>
      <c r="M180" s="160">
        <f t="shared" si="4"/>
        <v>254168.3</v>
      </c>
    </row>
    <row r="181" spans="1:13" x14ac:dyDescent="0.25">
      <c r="A181" s="170" t="s">
        <v>53</v>
      </c>
      <c r="B181" s="171"/>
      <c r="C181" s="194">
        <v>5020401000</v>
      </c>
      <c r="D181" s="174">
        <f>IFERROR(VLOOKUP(C181,[3]TB!$C$11:$Z$271,24,FALSE),0)</f>
        <v>0</v>
      </c>
      <c r="E181" s="174">
        <f>IFERROR(VLOOKUP(C181,[3]TB!$C$11:$AA$271,25,FALSE),0)</f>
        <v>0</v>
      </c>
      <c r="G181" s="174">
        <f t="shared" si="5"/>
        <v>0</v>
      </c>
      <c r="H181" s="160"/>
      <c r="K181" s="160">
        <v>1268689.93</v>
      </c>
      <c r="L181" s="160">
        <v>268668.3</v>
      </c>
      <c r="M181" s="160">
        <f t="shared" si="4"/>
        <v>1000021.6299999999</v>
      </c>
    </row>
    <row r="182" spans="1:13" x14ac:dyDescent="0.25">
      <c r="A182" s="170" t="s">
        <v>54</v>
      </c>
      <c r="B182" s="171"/>
      <c r="C182" s="194">
        <v>5020402000</v>
      </c>
      <c r="D182" s="174">
        <f>IFERROR(VLOOKUP(C182,[3]TB!$C$11:$Z$271,24,FALSE),0)</f>
        <v>0</v>
      </c>
      <c r="E182" s="174">
        <f>IFERROR(VLOOKUP(C182,[3]TB!$C$11:$AA$271,25,FALSE),0)</f>
        <v>0</v>
      </c>
      <c r="G182" s="174">
        <f t="shared" si="5"/>
        <v>0</v>
      </c>
      <c r="H182" s="160"/>
      <c r="K182" s="160">
        <v>55398</v>
      </c>
      <c r="L182" s="160">
        <v>1268689.93</v>
      </c>
      <c r="M182" s="160">
        <f t="shared" si="4"/>
        <v>-1213291.93</v>
      </c>
    </row>
    <row r="183" spans="1:13" x14ac:dyDescent="0.25">
      <c r="A183" s="170" t="s">
        <v>406</v>
      </c>
      <c r="B183" s="171"/>
      <c r="C183" s="194">
        <v>5020501000</v>
      </c>
      <c r="D183" s="174">
        <f>IFERROR(VLOOKUP(C183,[3]TB!$C$11:$Z$271,24,FALSE),0)</f>
        <v>0</v>
      </c>
      <c r="E183" s="174">
        <f>IFERROR(VLOOKUP(C183,[3]TB!$C$11:$AA$271,25,FALSE),0)</f>
        <v>0</v>
      </c>
      <c r="G183" s="174">
        <f t="shared" si="5"/>
        <v>0</v>
      </c>
      <c r="H183" s="160"/>
      <c r="K183" s="160">
        <v>0</v>
      </c>
      <c r="L183" s="160">
        <v>55398</v>
      </c>
      <c r="M183" s="160">
        <f t="shared" si="4"/>
        <v>-55398</v>
      </c>
    </row>
    <row r="184" spans="1:13" x14ac:dyDescent="0.25">
      <c r="A184" s="170" t="s">
        <v>56</v>
      </c>
      <c r="B184" s="171"/>
      <c r="C184" s="194">
        <v>5020502002</v>
      </c>
      <c r="D184" s="174">
        <f>IFERROR(VLOOKUP(C184,[3]TB!$C$11:$Z$271,24,FALSE),0)</f>
        <v>0</v>
      </c>
      <c r="E184" s="174">
        <f>IFERROR(VLOOKUP(C184,[3]TB!$C$11:$AA$271,25,FALSE),0)</f>
        <v>0</v>
      </c>
      <c r="G184" s="174">
        <f t="shared" si="5"/>
        <v>0</v>
      </c>
      <c r="H184" s="160"/>
      <c r="K184" s="160">
        <v>115870</v>
      </c>
      <c r="L184" s="160">
        <v>0</v>
      </c>
      <c r="M184" s="160">
        <f t="shared" si="4"/>
        <v>115870</v>
      </c>
    </row>
    <row r="185" spans="1:13" x14ac:dyDescent="0.25">
      <c r="A185" s="170" t="s">
        <v>57</v>
      </c>
      <c r="B185" s="171"/>
      <c r="C185" s="194">
        <v>5020502001</v>
      </c>
      <c r="D185" s="174">
        <f>IFERROR(VLOOKUP(C185,[3]TB!$C$11:$Z$271,24,FALSE),0)</f>
        <v>0</v>
      </c>
      <c r="E185" s="174">
        <f>IFERROR(VLOOKUP(C185,[3]TB!$C$11:$AA$271,25,FALSE),0)</f>
        <v>0</v>
      </c>
      <c r="G185" s="174">
        <f t="shared" si="5"/>
        <v>0</v>
      </c>
      <c r="H185" s="160"/>
      <c r="K185" s="160">
        <v>9302.92</v>
      </c>
      <c r="L185" s="160">
        <v>115870</v>
      </c>
      <c r="M185" s="160">
        <f t="shared" si="4"/>
        <v>-106567.08</v>
      </c>
    </row>
    <row r="186" spans="1:13" x14ac:dyDescent="0.25">
      <c r="A186" s="170" t="s">
        <v>148</v>
      </c>
      <c r="B186" s="171"/>
      <c r="C186" s="194">
        <v>5020503000</v>
      </c>
      <c r="D186" s="174">
        <f>IFERROR(VLOOKUP(C186,[3]TB!$C$11:$Z$271,24,FALSE),0)</f>
        <v>0</v>
      </c>
      <c r="E186" s="174">
        <f>IFERROR(VLOOKUP(C186,[3]TB!$C$11:$AA$271,25,FALSE),0)</f>
        <v>0</v>
      </c>
      <c r="G186" s="174">
        <f t="shared" si="5"/>
        <v>0</v>
      </c>
      <c r="H186" s="160"/>
      <c r="K186" s="160">
        <v>910</v>
      </c>
      <c r="L186" s="160">
        <v>9302.92</v>
      </c>
      <c r="M186" s="160">
        <f t="shared" si="4"/>
        <v>-8392.92</v>
      </c>
    </row>
    <row r="187" spans="1:13" x14ac:dyDescent="0.25">
      <c r="A187" s="170" t="s">
        <v>58</v>
      </c>
      <c r="B187" s="171"/>
      <c r="C187" s="194">
        <v>5020504000</v>
      </c>
      <c r="D187" s="174">
        <f>IFERROR(VLOOKUP(C187,[3]TB!$C$11:$Z$271,24,FALSE),0)</f>
        <v>0</v>
      </c>
      <c r="E187" s="174">
        <f>IFERROR(VLOOKUP(C187,[3]TB!$C$11:$AA$271,25,FALSE),0)</f>
        <v>0</v>
      </c>
      <c r="G187" s="174">
        <f t="shared" si="5"/>
        <v>0</v>
      </c>
      <c r="H187" s="160"/>
      <c r="K187" s="160">
        <v>0</v>
      </c>
      <c r="L187" s="160">
        <v>910</v>
      </c>
      <c r="M187" s="160">
        <f t="shared" si="4"/>
        <v>-910</v>
      </c>
    </row>
    <row r="188" spans="1:13" x14ac:dyDescent="0.25">
      <c r="A188" s="170" t="s">
        <v>59</v>
      </c>
      <c r="B188" s="171"/>
      <c r="C188" s="194">
        <v>5029906000</v>
      </c>
      <c r="D188" s="174">
        <f>IFERROR(VLOOKUP(C188,[3]TB!$C$11:$Z$271,24,FALSE),0)</f>
        <v>0</v>
      </c>
      <c r="E188" s="174">
        <f>IFERROR(VLOOKUP(C188,[3]TB!$C$11:$AA$271,25,FALSE),0)</f>
        <v>0</v>
      </c>
      <c r="G188" s="174">
        <f t="shared" si="5"/>
        <v>0</v>
      </c>
      <c r="H188" s="160"/>
      <c r="K188" s="160">
        <v>0</v>
      </c>
      <c r="L188" s="160">
        <v>0</v>
      </c>
      <c r="M188" s="160">
        <f t="shared" si="4"/>
        <v>0</v>
      </c>
    </row>
    <row r="189" spans="1:13" x14ac:dyDescent="0.25">
      <c r="A189" s="27" t="s">
        <v>149</v>
      </c>
      <c r="B189" s="171"/>
      <c r="C189" s="194">
        <v>5020601001</v>
      </c>
      <c r="D189" s="174">
        <f>IFERROR(VLOOKUP(C189,[3]TB!$C$11:$Z$271,24,FALSE),0)</f>
        <v>0</v>
      </c>
      <c r="E189" s="174">
        <f>IFERROR(VLOOKUP(C189,[3]TB!$C$11:$AA$271,25,FALSE),0)</f>
        <v>0</v>
      </c>
      <c r="G189" s="174">
        <f t="shared" si="5"/>
        <v>0</v>
      </c>
      <c r="H189" s="160"/>
      <c r="K189" s="160">
        <v>0</v>
      </c>
      <c r="L189" s="160">
        <v>0</v>
      </c>
      <c r="M189" s="160">
        <f t="shared" si="4"/>
        <v>0</v>
      </c>
    </row>
    <row r="190" spans="1:13" x14ac:dyDescent="0.25">
      <c r="A190" s="184" t="s">
        <v>212</v>
      </c>
      <c r="B190" s="171"/>
      <c r="C190" s="194">
        <v>5020901002</v>
      </c>
      <c r="D190" s="174">
        <f>IFERROR(VLOOKUP(C190,[3]TB!$C$11:$Z$271,24,FALSE),0)</f>
        <v>0</v>
      </c>
      <c r="E190" s="174">
        <f>IFERROR(VLOOKUP(C190,[3]TB!$C$11:$AA$271,25,FALSE),0)</f>
        <v>0</v>
      </c>
      <c r="G190" s="174">
        <f t="shared" si="5"/>
        <v>0</v>
      </c>
      <c r="H190" s="160"/>
      <c r="K190" s="160">
        <v>0</v>
      </c>
      <c r="L190" s="160">
        <v>0</v>
      </c>
      <c r="M190" s="160">
        <f t="shared" si="4"/>
        <v>0</v>
      </c>
    </row>
    <row r="191" spans="1:13" x14ac:dyDescent="0.25">
      <c r="A191" s="170" t="s">
        <v>213</v>
      </c>
      <c r="B191" s="171"/>
      <c r="C191" s="194">
        <v>5020602000</v>
      </c>
      <c r="D191" s="174">
        <f>IFERROR(VLOOKUP(C191,[3]TB!$C$11:$Z$271,24,FALSE),0)</f>
        <v>0</v>
      </c>
      <c r="E191" s="174">
        <f>IFERROR(VLOOKUP(C191,[3]TB!$C$11:$AA$271,25,FALSE),0)</f>
        <v>0</v>
      </c>
      <c r="G191" s="174">
        <f t="shared" si="5"/>
        <v>0</v>
      </c>
      <c r="H191" s="160"/>
      <c r="K191" s="160">
        <v>0</v>
      </c>
      <c r="L191" s="160">
        <v>0</v>
      </c>
      <c r="M191" s="160">
        <f t="shared" si="4"/>
        <v>0</v>
      </c>
    </row>
    <row r="192" spans="1:13" x14ac:dyDescent="0.25">
      <c r="A192" s="170" t="s">
        <v>60</v>
      </c>
      <c r="B192" s="171"/>
      <c r="C192" s="194">
        <v>5029901000</v>
      </c>
      <c r="D192" s="174">
        <f>IFERROR(VLOOKUP(C192,[3]TB!$C$11:$Z$271,24,FALSE),0)</f>
        <v>0</v>
      </c>
      <c r="E192" s="174">
        <f>IFERROR(VLOOKUP(C192,[3]TB!$C$11:$AA$271,25,FALSE),0)</f>
        <v>0</v>
      </c>
      <c r="G192" s="174">
        <f t="shared" si="5"/>
        <v>0</v>
      </c>
      <c r="H192" s="160"/>
      <c r="K192" s="160">
        <v>138703.32</v>
      </c>
      <c r="L192" s="160">
        <v>0</v>
      </c>
      <c r="M192" s="160">
        <f t="shared" si="4"/>
        <v>138703.32</v>
      </c>
    </row>
    <row r="193" spans="1:13" x14ac:dyDescent="0.25">
      <c r="A193" s="170" t="s">
        <v>150</v>
      </c>
      <c r="B193" s="171"/>
      <c r="C193" s="194">
        <v>5029902000</v>
      </c>
      <c r="D193" s="174">
        <f>IFERROR(VLOOKUP(C193,[3]TB!$C$11:$Z$271,24,FALSE),0)</f>
        <v>0</v>
      </c>
      <c r="E193" s="174">
        <f>IFERROR(VLOOKUP(C193,[3]TB!$C$11:$AA$271,25,FALSE),0)</f>
        <v>0</v>
      </c>
      <c r="G193" s="174">
        <f t="shared" si="5"/>
        <v>0</v>
      </c>
      <c r="H193" s="160"/>
      <c r="K193" s="160">
        <v>696.5</v>
      </c>
      <c r="L193" s="160">
        <v>0</v>
      </c>
      <c r="M193" s="160">
        <f t="shared" si="4"/>
        <v>696.5</v>
      </c>
    </row>
    <row r="194" spans="1:13" x14ac:dyDescent="0.25">
      <c r="A194" s="170" t="s">
        <v>61</v>
      </c>
      <c r="B194" s="171"/>
      <c r="C194" s="194">
        <v>5029903000</v>
      </c>
      <c r="D194" s="174">
        <f>IFERROR(VLOOKUP(C194,[3]TB!$C$11:$Z$271,24,FALSE),0)</f>
        <v>0</v>
      </c>
      <c r="E194" s="174">
        <f>IFERROR(VLOOKUP(C194,[3]TB!$C$11:$AA$271,25,FALSE),0)</f>
        <v>0</v>
      </c>
      <c r="G194" s="174">
        <f t="shared" si="5"/>
        <v>0</v>
      </c>
      <c r="H194" s="160"/>
      <c r="K194" s="160">
        <v>0</v>
      </c>
      <c r="L194" s="160">
        <v>138703.32</v>
      </c>
      <c r="M194" s="160">
        <f t="shared" si="4"/>
        <v>-138703.32</v>
      </c>
    </row>
    <row r="195" spans="1:13" x14ac:dyDescent="0.25">
      <c r="A195" s="170" t="s">
        <v>62</v>
      </c>
      <c r="B195" s="171"/>
      <c r="C195" s="194">
        <v>5029904000</v>
      </c>
      <c r="D195" s="174">
        <f>IFERROR(VLOOKUP(C195,[3]TB!$C$11:$Z$271,24,FALSE),0)</f>
        <v>0</v>
      </c>
      <c r="E195" s="174">
        <f>IFERROR(VLOOKUP(C195,[3]TB!$C$11:$AA$271,25,FALSE),0)</f>
        <v>0</v>
      </c>
      <c r="G195" s="174">
        <f t="shared" si="5"/>
        <v>0</v>
      </c>
      <c r="H195" s="160"/>
      <c r="K195" s="160">
        <v>0</v>
      </c>
      <c r="L195" s="160">
        <v>696.5</v>
      </c>
      <c r="M195" s="160">
        <f t="shared" si="4"/>
        <v>-696.5</v>
      </c>
    </row>
    <row r="196" spans="1:13" x14ac:dyDescent="0.25">
      <c r="A196" s="170" t="s">
        <v>407</v>
      </c>
      <c r="B196" s="171"/>
      <c r="C196" s="194">
        <v>5029905001</v>
      </c>
      <c r="D196" s="174">
        <f>IFERROR(VLOOKUP(C196,[3]TB!$C$11:$Z$271,24,FALSE),0)</f>
        <v>0</v>
      </c>
      <c r="E196" s="174">
        <f>IFERROR(VLOOKUP(C196,[3]TB!$C$11:$AA$271,25,FALSE),0)</f>
        <v>0</v>
      </c>
      <c r="G196" s="174">
        <f t="shared" si="5"/>
        <v>0</v>
      </c>
      <c r="H196" s="160"/>
      <c r="K196" s="160">
        <v>98000</v>
      </c>
      <c r="L196" s="160">
        <v>0</v>
      </c>
      <c r="M196" s="160">
        <f t="shared" si="4"/>
        <v>98000</v>
      </c>
    </row>
    <row r="197" spans="1:13" x14ac:dyDescent="0.25">
      <c r="A197" s="170" t="s">
        <v>408</v>
      </c>
      <c r="B197" s="171"/>
      <c r="C197" s="194">
        <v>5029905003</v>
      </c>
      <c r="D197" s="174">
        <f>IFERROR(VLOOKUP(C197,[3]TB!$C$11:$Z$271,24,FALSE),0)</f>
        <v>0</v>
      </c>
      <c r="E197" s="174">
        <f>IFERROR(VLOOKUP(C197,[3]TB!$C$11:$AA$271,25,FALSE),0)</f>
        <v>0</v>
      </c>
      <c r="G197" s="174">
        <f t="shared" si="5"/>
        <v>0</v>
      </c>
      <c r="H197" s="160"/>
      <c r="K197" s="160">
        <v>0</v>
      </c>
      <c r="L197" s="160">
        <v>0</v>
      </c>
      <c r="M197" s="160">
        <f t="shared" si="4"/>
        <v>0</v>
      </c>
    </row>
    <row r="198" spans="1:13" x14ac:dyDescent="0.25">
      <c r="A198" s="170" t="s">
        <v>409</v>
      </c>
      <c r="B198" s="171"/>
      <c r="C198" s="194">
        <v>5029905004</v>
      </c>
      <c r="D198" s="174">
        <f>IFERROR(VLOOKUP(C198,[3]TB!$C$11:$Z$271,24,FALSE),0)</f>
        <v>0</v>
      </c>
      <c r="E198" s="174">
        <f>IFERROR(VLOOKUP(C198,[3]TB!$C$11:$AA$271,25,FALSE),0)</f>
        <v>0</v>
      </c>
      <c r="G198" s="174">
        <f t="shared" si="5"/>
        <v>0</v>
      </c>
      <c r="H198" s="160"/>
      <c r="K198" s="160">
        <v>0</v>
      </c>
      <c r="L198" s="160">
        <v>98000</v>
      </c>
      <c r="M198" s="160">
        <f t="shared" si="4"/>
        <v>-98000</v>
      </c>
    </row>
    <row r="199" spans="1:13" x14ac:dyDescent="0.25">
      <c r="A199" s="170" t="s">
        <v>410</v>
      </c>
      <c r="B199" s="171"/>
      <c r="C199" s="194">
        <v>5029905005</v>
      </c>
      <c r="D199" s="174">
        <f>IFERROR(VLOOKUP(C199,[3]TB!$C$11:$Z$271,24,FALSE),0)</f>
        <v>0</v>
      </c>
      <c r="E199" s="174">
        <f>IFERROR(VLOOKUP(C199,[3]TB!$C$11:$AA$271,25,FALSE),0)</f>
        <v>0</v>
      </c>
      <c r="G199" s="174">
        <f t="shared" si="5"/>
        <v>0</v>
      </c>
      <c r="H199" s="160"/>
      <c r="K199" s="160">
        <v>0</v>
      </c>
      <c r="L199" s="160">
        <v>0</v>
      </c>
      <c r="M199" s="160">
        <f t="shared" si="4"/>
        <v>0</v>
      </c>
    </row>
    <row r="200" spans="1:13" x14ac:dyDescent="0.25">
      <c r="A200" s="170" t="s">
        <v>155</v>
      </c>
      <c r="B200" s="171"/>
      <c r="C200" s="194">
        <v>5029905006</v>
      </c>
      <c r="D200" s="174">
        <f>IFERROR(VLOOKUP(C200,[3]TB!$C$11:$Z$271,24,FALSE),0)</f>
        <v>0</v>
      </c>
      <c r="E200" s="174">
        <f>IFERROR(VLOOKUP(C200,[3]TB!$C$11:$AA$271,25,FALSE),0)</f>
        <v>0</v>
      </c>
      <c r="G200" s="174">
        <f t="shared" si="5"/>
        <v>0</v>
      </c>
      <c r="H200" s="160"/>
      <c r="K200" s="160">
        <v>0</v>
      </c>
      <c r="L200" s="160">
        <v>0</v>
      </c>
      <c r="M200" s="160">
        <f t="shared" si="4"/>
        <v>0</v>
      </c>
    </row>
    <row r="201" spans="1:13" x14ac:dyDescent="0.25">
      <c r="A201" s="170" t="s">
        <v>63</v>
      </c>
      <c r="B201" s="171"/>
      <c r="C201" s="194">
        <v>5029907000</v>
      </c>
      <c r="D201" s="174">
        <f>IFERROR(VLOOKUP(C201,[3]TB!$C$11:$Z$271,24,FALSE),0)</f>
        <v>0</v>
      </c>
      <c r="E201" s="174">
        <f>IFERROR(VLOOKUP(C201,[3]TB!$C$11:$AA$271,25,FALSE),0)</f>
        <v>0</v>
      </c>
      <c r="G201" s="174">
        <f t="shared" si="5"/>
        <v>0</v>
      </c>
      <c r="H201" s="160"/>
      <c r="K201" s="160">
        <v>0</v>
      </c>
      <c r="L201" s="160">
        <v>0</v>
      </c>
      <c r="M201" s="160">
        <f t="shared" si="4"/>
        <v>0</v>
      </c>
    </row>
    <row r="202" spans="1:13" x14ac:dyDescent="0.25">
      <c r="A202" s="170" t="s">
        <v>156</v>
      </c>
      <c r="B202" s="171"/>
      <c r="C202" s="194">
        <v>5021101000</v>
      </c>
      <c r="D202" s="174">
        <f>IFERROR(VLOOKUP(C202,[3]TB!$C$11:$Z$271,24,FALSE),0)</f>
        <v>0</v>
      </c>
      <c r="E202" s="174">
        <f>IFERROR(VLOOKUP(C202,[3]TB!$C$11:$AA$271,25,FALSE),0)</f>
        <v>0</v>
      </c>
      <c r="G202" s="174">
        <f t="shared" si="5"/>
        <v>0</v>
      </c>
      <c r="H202" s="160"/>
      <c r="K202" s="160">
        <v>0</v>
      </c>
      <c r="L202" s="160">
        <v>0</v>
      </c>
      <c r="M202" s="160">
        <f t="shared" si="4"/>
        <v>0</v>
      </c>
    </row>
    <row r="203" spans="1:13" x14ac:dyDescent="0.25">
      <c r="A203" s="170" t="s">
        <v>64</v>
      </c>
      <c r="B203" s="171"/>
      <c r="C203" s="194">
        <v>5021102000</v>
      </c>
      <c r="D203" s="174">
        <f>IFERROR(VLOOKUP(C203,[3]TB!$C$11:$Z$271,24,FALSE),0)</f>
        <v>0</v>
      </c>
      <c r="E203" s="174">
        <f>IFERROR(VLOOKUP(C203,[3]TB!$C$11:$AA$271,25,FALSE),0)</f>
        <v>0</v>
      </c>
      <c r="G203" s="174">
        <f t="shared" si="5"/>
        <v>0</v>
      </c>
      <c r="H203" s="160"/>
      <c r="K203" s="160">
        <v>0</v>
      </c>
      <c r="L203" s="160">
        <v>0</v>
      </c>
      <c r="M203" s="160">
        <f t="shared" si="4"/>
        <v>0</v>
      </c>
    </row>
    <row r="204" spans="1:13" x14ac:dyDescent="0.25">
      <c r="A204" s="170" t="s">
        <v>65</v>
      </c>
      <c r="B204" s="171"/>
      <c r="C204" s="194">
        <v>5021103002</v>
      </c>
      <c r="D204" s="174">
        <f>IFERROR(VLOOKUP(C204,[3]TB!$C$11:$Z$271,24,FALSE),0)</f>
        <v>0</v>
      </c>
      <c r="E204" s="174">
        <f>IFERROR(VLOOKUP(C204,[3]TB!$C$11:$AA$271,25,FALSE),0)</f>
        <v>0</v>
      </c>
      <c r="G204" s="174">
        <f t="shared" si="5"/>
        <v>0</v>
      </c>
      <c r="H204" s="160"/>
      <c r="K204" s="160">
        <v>820097.86</v>
      </c>
      <c r="L204" s="160">
        <v>0</v>
      </c>
      <c r="M204" s="160">
        <f t="shared" ref="M204:M248" si="6">K204-L204</f>
        <v>820097.86</v>
      </c>
    </row>
    <row r="205" spans="1:13" x14ac:dyDescent="0.25">
      <c r="A205" s="170" t="s">
        <v>66</v>
      </c>
      <c r="B205" s="171"/>
      <c r="C205" s="194">
        <v>5021202000</v>
      </c>
      <c r="D205" s="174">
        <f>IFERROR(VLOOKUP(C205,[3]TB!$C$11:$Z$271,24,FALSE),0)</f>
        <v>0</v>
      </c>
      <c r="E205" s="174">
        <f>IFERROR(VLOOKUP(C205,[3]TB!$C$11:$AA$271,25,FALSE),0)</f>
        <v>0</v>
      </c>
      <c r="G205" s="174">
        <f t="shared" si="5"/>
        <v>0</v>
      </c>
      <c r="H205" s="160"/>
      <c r="K205" s="160">
        <v>27869460.219999999</v>
      </c>
      <c r="L205" s="160">
        <v>0</v>
      </c>
      <c r="M205" s="160">
        <f t="shared" si="6"/>
        <v>27869460.219999999</v>
      </c>
    </row>
    <row r="206" spans="1:13" x14ac:dyDescent="0.25">
      <c r="A206" s="170" t="s">
        <v>67</v>
      </c>
      <c r="B206" s="171"/>
      <c r="C206" s="194">
        <v>5021203000</v>
      </c>
      <c r="D206" s="174">
        <f>IFERROR(VLOOKUP(C206,[3]TB!$C$11:$Z$271,24,FALSE),0)</f>
        <v>0</v>
      </c>
      <c r="E206" s="174">
        <f>IFERROR(VLOOKUP(C206,[3]TB!$C$11:$AA$271,25,FALSE),0)</f>
        <v>0</v>
      </c>
      <c r="G206" s="174">
        <f t="shared" si="5"/>
        <v>0</v>
      </c>
      <c r="H206" s="160"/>
      <c r="K206" s="160">
        <v>0</v>
      </c>
      <c r="L206" s="160">
        <v>820097.86</v>
      </c>
      <c r="M206" s="160">
        <f t="shared" si="6"/>
        <v>-820097.86</v>
      </c>
    </row>
    <row r="207" spans="1:13" x14ac:dyDescent="0.25">
      <c r="A207" s="170" t="s">
        <v>68</v>
      </c>
      <c r="B207" s="171"/>
      <c r="C207" s="194">
        <v>5021199000</v>
      </c>
      <c r="D207" s="174">
        <f>IFERROR(VLOOKUP(C207,[3]TB!$C$11:$Z$271,24,FALSE),0)</f>
        <v>0</v>
      </c>
      <c r="E207" s="174">
        <f>IFERROR(VLOOKUP(C207,[3]TB!$C$11:$AA$271,25,FALSE),0)</f>
        <v>0</v>
      </c>
      <c r="G207" s="174">
        <f t="shared" si="5"/>
        <v>0</v>
      </c>
      <c r="H207" s="160"/>
      <c r="K207" s="160">
        <v>5279074.28</v>
      </c>
      <c r="L207" s="160">
        <v>27869460.219999999</v>
      </c>
      <c r="M207" s="160">
        <f t="shared" si="6"/>
        <v>-22590385.939999998</v>
      </c>
    </row>
    <row r="208" spans="1:13" x14ac:dyDescent="0.25">
      <c r="A208" s="170" t="s">
        <v>211</v>
      </c>
      <c r="B208" s="171"/>
      <c r="C208" s="171">
        <v>5021299000</v>
      </c>
      <c r="D208" s="174">
        <f>IFERROR(VLOOKUP(C208,[3]TB!$C$11:$Z$271,24,FALSE),0)</f>
        <v>0</v>
      </c>
      <c r="E208" s="174">
        <f>IFERROR(VLOOKUP(C208,[3]TB!$C$11:$AA$271,25,FALSE),0)</f>
        <v>0</v>
      </c>
      <c r="G208" s="174">
        <f t="shared" si="5"/>
        <v>0</v>
      </c>
      <c r="H208" s="160"/>
      <c r="K208" s="160">
        <v>0</v>
      </c>
      <c r="L208" s="160">
        <v>0</v>
      </c>
      <c r="M208" s="160">
        <f t="shared" si="6"/>
        <v>0</v>
      </c>
    </row>
    <row r="209" spans="1:13" x14ac:dyDescent="0.25">
      <c r="A209" s="170" t="s">
        <v>157</v>
      </c>
      <c r="B209" s="171"/>
      <c r="C209" s="194">
        <v>5021304001</v>
      </c>
      <c r="D209" s="174">
        <f>IFERROR(VLOOKUP(C209,[3]TB!$C$11:$Z$271,24,FALSE),0)</f>
        <v>0</v>
      </c>
      <c r="E209" s="174">
        <f>IFERROR(VLOOKUP(C209,[3]TB!$C$11:$AA$271,25,FALSE),0)</f>
        <v>0</v>
      </c>
      <c r="G209" s="174">
        <f t="shared" si="5"/>
        <v>0</v>
      </c>
      <c r="H209" s="160"/>
      <c r="K209" s="160">
        <v>1429260</v>
      </c>
      <c r="L209" s="160">
        <v>5279074.28</v>
      </c>
      <c r="M209" s="160">
        <f t="shared" si="6"/>
        <v>-3849814.2800000003</v>
      </c>
    </row>
    <row r="210" spans="1:13" x14ac:dyDescent="0.25">
      <c r="A210" s="170" t="s">
        <v>158</v>
      </c>
      <c r="B210" s="171"/>
      <c r="C210" s="194">
        <v>5021304006</v>
      </c>
      <c r="D210" s="174">
        <f>IFERROR(VLOOKUP(C210,[3]TB!$C$11:$Z$271,24,FALSE),0)</f>
        <v>0</v>
      </c>
      <c r="E210" s="174">
        <f>IFERROR(VLOOKUP(C210,[3]TB!$C$11:$AA$271,25,FALSE),0)</f>
        <v>0</v>
      </c>
      <c r="G210" s="174">
        <f t="shared" si="5"/>
        <v>0</v>
      </c>
      <c r="H210" s="160"/>
      <c r="K210" s="160">
        <v>0</v>
      </c>
      <c r="L210" s="160">
        <v>0</v>
      </c>
      <c r="M210" s="160">
        <f t="shared" si="6"/>
        <v>0</v>
      </c>
    </row>
    <row r="211" spans="1:13" x14ac:dyDescent="0.25">
      <c r="A211" s="170" t="s">
        <v>159</v>
      </c>
      <c r="B211" s="171"/>
      <c r="C211" s="194">
        <v>5021304099</v>
      </c>
      <c r="D211" s="174">
        <f>IFERROR(VLOOKUP(C211,[3]TB!$C$11:$Z$271,24,FALSE),0)</f>
        <v>0</v>
      </c>
      <c r="E211" s="174">
        <f>IFERROR(VLOOKUP(C211,[3]TB!$C$11:$AA$271,25,FALSE),0)</f>
        <v>0</v>
      </c>
      <c r="G211" s="174">
        <f t="shared" si="5"/>
        <v>0</v>
      </c>
      <c r="H211" s="160"/>
      <c r="K211" s="160">
        <v>0</v>
      </c>
      <c r="L211" s="160">
        <v>1429260</v>
      </c>
      <c r="M211" s="160">
        <f t="shared" si="6"/>
        <v>-1429260</v>
      </c>
    </row>
    <row r="212" spans="1:13" x14ac:dyDescent="0.25">
      <c r="A212" s="170" t="s">
        <v>160</v>
      </c>
      <c r="B212" s="171"/>
      <c r="C212" s="194">
        <v>5021309000</v>
      </c>
      <c r="D212" s="174">
        <f>IFERROR(VLOOKUP(C212,[3]TB!$C$11:$Z$271,24,FALSE),0)</f>
        <v>0</v>
      </c>
      <c r="E212" s="174">
        <f>IFERROR(VLOOKUP(C212,[3]TB!$C$11:$AA$271,25,FALSE),0)</f>
        <v>0</v>
      </c>
      <c r="G212" s="174">
        <f t="shared" ref="G212:G250" si="7">SUM(D212:E212)</f>
        <v>0</v>
      </c>
      <c r="H212" s="160"/>
      <c r="K212" s="160">
        <v>3700</v>
      </c>
      <c r="L212" s="160">
        <v>0</v>
      </c>
      <c r="M212" s="160">
        <f t="shared" si="6"/>
        <v>3700</v>
      </c>
    </row>
    <row r="213" spans="1:13" x14ac:dyDescent="0.25">
      <c r="A213" s="170" t="s">
        <v>69</v>
      </c>
      <c r="B213" s="171"/>
      <c r="C213" s="194">
        <v>5021307000</v>
      </c>
      <c r="D213" s="174">
        <f>IFERROR(VLOOKUP(C213,[3]TB!$C$11:$Z$271,24,FALSE),0)</f>
        <v>0</v>
      </c>
      <c r="E213" s="174">
        <f>IFERROR(VLOOKUP(C213,[3]TB!$C$11:$AA$271,25,FALSE),0)</f>
        <v>0</v>
      </c>
      <c r="G213" s="174">
        <f t="shared" si="7"/>
        <v>0</v>
      </c>
      <c r="H213" s="160"/>
      <c r="K213" s="160">
        <v>0</v>
      </c>
      <c r="L213" s="160">
        <v>0</v>
      </c>
      <c r="M213" s="160">
        <f t="shared" si="6"/>
        <v>0</v>
      </c>
    </row>
    <row r="214" spans="1:13" x14ac:dyDescent="0.25">
      <c r="A214" s="170" t="s">
        <v>161</v>
      </c>
      <c r="B214" s="171"/>
      <c r="C214" s="194">
        <v>5021305002</v>
      </c>
      <c r="D214" s="174">
        <f>IFERROR(VLOOKUP(C214,[3]TB!$C$11:$Z$271,24,FALSE),0)</f>
        <v>0</v>
      </c>
      <c r="E214" s="174">
        <f>IFERROR(VLOOKUP(C214,[3]TB!$C$11:$AA$271,25,FALSE),0)</f>
        <v>0</v>
      </c>
      <c r="G214" s="174">
        <f t="shared" si="7"/>
        <v>0</v>
      </c>
      <c r="H214" s="160"/>
      <c r="K214" s="160">
        <v>0</v>
      </c>
      <c r="L214" s="160">
        <v>3700</v>
      </c>
      <c r="M214" s="160">
        <f t="shared" si="6"/>
        <v>-3700</v>
      </c>
    </row>
    <row r="215" spans="1:13" x14ac:dyDescent="0.25">
      <c r="A215" s="170" t="s">
        <v>162</v>
      </c>
      <c r="B215" s="171"/>
      <c r="C215" s="194">
        <v>5021305003</v>
      </c>
      <c r="D215" s="174">
        <f>IFERROR(VLOOKUP(C215,[3]TB!$C$11:$Z$271,24,FALSE),0)</f>
        <v>0</v>
      </c>
      <c r="E215" s="174">
        <f>IFERROR(VLOOKUP(C215,[3]TB!$C$11:$AA$271,25,FALSE),0)</f>
        <v>0</v>
      </c>
      <c r="G215" s="174">
        <f t="shared" si="7"/>
        <v>0</v>
      </c>
      <c r="H215" s="160"/>
      <c r="K215" s="160">
        <v>0</v>
      </c>
      <c r="L215" s="160">
        <v>0</v>
      </c>
      <c r="M215" s="160">
        <f t="shared" si="6"/>
        <v>0</v>
      </c>
    </row>
    <row r="216" spans="1:13" x14ac:dyDescent="0.25">
      <c r="A216" s="170" t="s">
        <v>163</v>
      </c>
      <c r="B216" s="171"/>
      <c r="C216" s="194">
        <v>5021305007</v>
      </c>
      <c r="D216" s="174">
        <f>IFERROR(VLOOKUP(C216,[3]TB!$C$11:$Z$271,24,FALSE),0)</f>
        <v>0</v>
      </c>
      <c r="E216" s="174">
        <f>IFERROR(VLOOKUP(C216,[3]TB!$C$11:$AA$271,25,FALSE),0)</f>
        <v>0</v>
      </c>
      <c r="G216" s="174">
        <f t="shared" si="7"/>
        <v>0</v>
      </c>
      <c r="H216" s="160"/>
      <c r="K216" s="160">
        <v>9195.75</v>
      </c>
      <c r="L216" s="160">
        <v>0</v>
      </c>
      <c r="M216" s="160">
        <f t="shared" si="6"/>
        <v>9195.75</v>
      </c>
    </row>
    <row r="217" spans="1:13" x14ac:dyDescent="0.25">
      <c r="A217" s="170" t="s">
        <v>164</v>
      </c>
      <c r="B217" s="171"/>
      <c r="C217" s="194">
        <v>5021305099</v>
      </c>
      <c r="D217" s="174">
        <f>IFERROR(VLOOKUP(C217,[3]TB!$C$11:$Z$271,24,FALSE),0)</f>
        <v>0</v>
      </c>
      <c r="E217" s="174">
        <f>IFERROR(VLOOKUP(C217,[3]TB!$C$11:$AA$271,25,FALSE),0)</f>
        <v>0</v>
      </c>
      <c r="G217" s="174">
        <f t="shared" si="7"/>
        <v>0</v>
      </c>
      <c r="H217" s="160"/>
      <c r="K217" s="160">
        <v>0</v>
      </c>
      <c r="L217" s="160">
        <v>0</v>
      </c>
      <c r="M217" s="160">
        <f t="shared" si="6"/>
        <v>0</v>
      </c>
    </row>
    <row r="218" spans="1:13" x14ac:dyDescent="0.25">
      <c r="A218" s="170" t="s">
        <v>165</v>
      </c>
      <c r="B218" s="171"/>
      <c r="C218" s="194">
        <v>5021306001</v>
      </c>
      <c r="D218" s="174">
        <f>IFERROR(VLOOKUP(C218,[3]TB!$C$11:$Z$271,24,FALSE),0)</f>
        <v>0</v>
      </c>
      <c r="E218" s="174">
        <f>IFERROR(VLOOKUP(C218,[3]TB!$C$11:$AA$271,25,FALSE),0)</f>
        <v>0</v>
      </c>
      <c r="G218" s="174">
        <f t="shared" si="7"/>
        <v>0</v>
      </c>
      <c r="H218" s="160"/>
      <c r="K218" s="160">
        <v>0</v>
      </c>
      <c r="L218" s="160">
        <v>9195.75</v>
      </c>
      <c r="M218" s="160">
        <f t="shared" si="6"/>
        <v>-9195.75</v>
      </c>
    </row>
    <row r="219" spans="1:13" x14ac:dyDescent="0.25">
      <c r="A219" s="170" t="s">
        <v>70</v>
      </c>
      <c r="B219" s="171"/>
      <c r="C219" s="194">
        <v>5021399099</v>
      </c>
      <c r="D219" s="174">
        <f>IFERROR(VLOOKUP(C219,[3]TB!$C$11:$Z$271,24,FALSE),0)</f>
        <v>0</v>
      </c>
      <c r="E219" s="174">
        <f>IFERROR(VLOOKUP(C219,[3]TB!$C$11:$AA$271,25,FALSE),0)</f>
        <v>0</v>
      </c>
      <c r="G219" s="174">
        <f t="shared" si="7"/>
        <v>0</v>
      </c>
      <c r="H219" s="160"/>
      <c r="K219" s="160">
        <v>0</v>
      </c>
      <c r="L219" s="160">
        <v>0</v>
      </c>
      <c r="M219" s="160">
        <f t="shared" si="6"/>
        <v>0</v>
      </c>
    </row>
    <row r="220" spans="1:13" x14ac:dyDescent="0.25">
      <c r="A220" s="170" t="s">
        <v>71</v>
      </c>
      <c r="B220" s="171"/>
      <c r="C220" s="194">
        <v>5029908000</v>
      </c>
      <c r="D220" s="174">
        <f>IFERROR(VLOOKUP(C220,[3]TB!$C$11:$Z$271,24,FALSE),0)</f>
        <v>0</v>
      </c>
      <c r="E220" s="174">
        <f>IFERROR(VLOOKUP(C220,[3]TB!$C$11:$AA$271,25,FALSE),0)</f>
        <v>0</v>
      </c>
      <c r="G220" s="174">
        <f t="shared" si="7"/>
        <v>0</v>
      </c>
      <c r="H220" s="160"/>
      <c r="K220" s="160">
        <v>0</v>
      </c>
      <c r="L220" s="160">
        <v>0</v>
      </c>
      <c r="M220" s="160">
        <f t="shared" si="6"/>
        <v>0</v>
      </c>
    </row>
    <row r="221" spans="1:13" x14ac:dyDescent="0.25">
      <c r="A221" s="170" t="s">
        <v>166</v>
      </c>
      <c r="B221" s="171"/>
      <c r="C221" s="194">
        <v>5021402000</v>
      </c>
      <c r="D221" s="174">
        <f>IFERROR(VLOOKUP(C221,[3]TB!$C$11:$Z$271,24,FALSE),0)</f>
        <v>0</v>
      </c>
      <c r="E221" s="174">
        <f>IFERROR(VLOOKUP(C221,[3]TB!$C$11:$AA$271,25,FALSE),0)</f>
        <v>0</v>
      </c>
      <c r="G221" s="174">
        <f t="shared" si="7"/>
        <v>0</v>
      </c>
      <c r="H221" s="160"/>
      <c r="K221" s="160">
        <v>0</v>
      </c>
      <c r="L221" s="160">
        <v>0</v>
      </c>
      <c r="M221" s="160">
        <f t="shared" si="6"/>
        <v>0</v>
      </c>
    </row>
    <row r="222" spans="1:13" x14ac:dyDescent="0.25">
      <c r="A222" s="170" t="s">
        <v>167</v>
      </c>
      <c r="B222" s="171"/>
      <c r="C222" s="194">
        <v>5021403000</v>
      </c>
      <c r="D222" s="174">
        <f>IFERROR(VLOOKUP(C222,[3]TB!$C$11:$Z$271,24,FALSE),0)</f>
        <v>0</v>
      </c>
      <c r="E222" s="174">
        <f>IFERROR(VLOOKUP(C222,[3]TB!$C$11:$AA$271,25,FALSE),0)</f>
        <v>0</v>
      </c>
      <c r="G222" s="174">
        <f t="shared" si="7"/>
        <v>0</v>
      </c>
      <c r="H222" s="160"/>
      <c r="K222" s="160">
        <v>29993048.149999999</v>
      </c>
      <c r="L222" s="160">
        <v>0</v>
      </c>
      <c r="M222" s="160">
        <f t="shared" si="6"/>
        <v>29993048.149999999</v>
      </c>
    </row>
    <row r="223" spans="1:13" x14ac:dyDescent="0.25">
      <c r="A223" s="170" t="s">
        <v>168</v>
      </c>
      <c r="B223" s="171"/>
      <c r="C223" s="194">
        <v>5021405000</v>
      </c>
      <c r="D223" s="174">
        <f>IFERROR(VLOOKUP(C223,[3]TB!$C$11:$Z$271,24,FALSE),0)</f>
        <v>0</v>
      </c>
      <c r="E223" s="174">
        <f>IFERROR(VLOOKUP(C223,[3]TB!$C$11:$AA$271,25,FALSE),0)</f>
        <v>0</v>
      </c>
      <c r="G223" s="174">
        <f t="shared" si="7"/>
        <v>0</v>
      </c>
      <c r="H223" s="160"/>
      <c r="K223" s="160">
        <v>0</v>
      </c>
      <c r="L223" s="160">
        <v>0</v>
      </c>
      <c r="M223" s="160">
        <f t="shared" si="6"/>
        <v>0</v>
      </c>
    </row>
    <row r="224" spans="1:13" x14ac:dyDescent="0.25">
      <c r="A224" s="170" t="s">
        <v>169</v>
      </c>
      <c r="B224" s="171"/>
      <c r="C224" s="194">
        <v>5021499000</v>
      </c>
      <c r="D224" s="174">
        <f>IFERROR(VLOOKUP(C224,[3]TB!$C$11:$Z$271,24,FALSE),0)</f>
        <v>0</v>
      </c>
      <c r="E224" s="174">
        <f>IFERROR(VLOOKUP(C224,[3]TB!$C$11:$AA$271,25,FALSE),0)</f>
        <v>0</v>
      </c>
      <c r="G224" s="174">
        <f t="shared" si="7"/>
        <v>0</v>
      </c>
      <c r="H224" s="160"/>
      <c r="K224" s="160">
        <v>22600</v>
      </c>
      <c r="L224" s="160">
        <v>29993048.149999999</v>
      </c>
      <c r="M224" s="160">
        <f t="shared" si="6"/>
        <v>-29970448.149999999</v>
      </c>
    </row>
    <row r="225" spans="1:13" x14ac:dyDescent="0.25">
      <c r="A225" s="170" t="s">
        <v>170</v>
      </c>
      <c r="B225" s="171"/>
      <c r="C225" s="194">
        <v>5030104000</v>
      </c>
      <c r="D225" s="174">
        <f>IFERROR(VLOOKUP(C225,[3]TB!$C$11:$Z$271,24,FALSE),0)</f>
        <v>0</v>
      </c>
      <c r="E225" s="174">
        <f>IFERROR(VLOOKUP(C225,[3]TB!$C$11:$AA$271,25,FALSE),0)</f>
        <v>0</v>
      </c>
      <c r="G225" s="174">
        <f t="shared" si="7"/>
        <v>0</v>
      </c>
      <c r="H225" s="160"/>
      <c r="K225" s="160">
        <v>363562.5</v>
      </c>
      <c r="L225" s="160">
        <v>0</v>
      </c>
      <c r="M225" s="160">
        <f t="shared" si="6"/>
        <v>363562.5</v>
      </c>
    </row>
    <row r="226" spans="1:13" x14ac:dyDescent="0.25">
      <c r="A226" s="170" t="s">
        <v>171</v>
      </c>
      <c r="B226" s="171"/>
      <c r="C226" s="194">
        <v>5021003000</v>
      </c>
      <c r="D226" s="174">
        <f>IFERROR(VLOOKUP(C226,[3]TB!$C$11:$Z$271,24,FALSE),0)</f>
        <v>0</v>
      </c>
      <c r="E226" s="174">
        <f>IFERROR(VLOOKUP(C226,[3]TB!$C$11:$AA$271,25,FALSE),0)</f>
        <v>0</v>
      </c>
      <c r="G226" s="174">
        <f t="shared" si="7"/>
        <v>0</v>
      </c>
      <c r="H226" s="160"/>
      <c r="K226" s="160">
        <v>483332.97</v>
      </c>
      <c r="L226" s="160">
        <v>22600</v>
      </c>
      <c r="M226" s="160">
        <f t="shared" si="6"/>
        <v>460732.97</v>
      </c>
    </row>
    <row r="227" spans="1:13" x14ac:dyDescent="0.25">
      <c r="A227" s="170" t="s">
        <v>72</v>
      </c>
      <c r="B227" s="171"/>
      <c r="C227" s="194">
        <v>5021502000</v>
      </c>
      <c r="D227" s="174">
        <f>IFERROR(VLOOKUP(C227,[3]TB!$C$11:$Z$271,24,FALSE),0)</f>
        <v>0</v>
      </c>
      <c r="E227" s="174">
        <f>IFERROR(VLOOKUP(C227,[3]TB!$C$11:$AA$271,25,FALSE),0)</f>
        <v>0</v>
      </c>
      <c r="G227" s="174">
        <f t="shared" si="7"/>
        <v>0</v>
      </c>
      <c r="H227" s="160"/>
      <c r="K227" s="160">
        <v>79832.3</v>
      </c>
      <c r="L227" s="160">
        <v>363562.5</v>
      </c>
      <c r="M227" s="160">
        <f t="shared" si="6"/>
        <v>-283730.2</v>
      </c>
    </row>
    <row r="228" spans="1:13" x14ac:dyDescent="0.25">
      <c r="A228" s="170" t="s">
        <v>73</v>
      </c>
      <c r="B228" s="171"/>
      <c r="C228" s="194">
        <v>5021503000</v>
      </c>
      <c r="D228" s="174">
        <f>IFERROR(VLOOKUP(C228,[3]TB!$C$11:$Z$271,24,FALSE),0)</f>
        <v>0</v>
      </c>
      <c r="E228" s="174">
        <f>IFERROR(VLOOKUP(C228,[3]TB!$C$11:$AA$271,25,FALSE),0)</f>
        <v>0</v>
      </c>
      <c r="G228" s="174">
        <f t="shared" si="7"/>
        <v>0</v>
      </c>
      <c r="H228" s="160"/>
      <c r="K228" s="160">
        <v>0</v>
      </c>
      <c r="L228" s="160">
        <v>483332.97</v>
      </c>
      <c r="M228" s="160">
        <f t="shared" si="6"/>
        <v>-483332.97</v>
      </c>
    </row>
    <row r="229" spans="1:13" x14ac:dyDescent="0.25">
      <c r="A229" s="170" t="s">
        <v>172</v>
      </c>
      <c r="B229" s="171"/>
      <c r="C229" s="194">
        <v>5021601000</v>
      </c>
      <c r="D229" s="174">
        <f>IFERROR(VLOOKUP(C229,[3]TB!$C$11:$Z$271,24,FALSE),0)</f>
        <v>0</v>
      </c>
      <c r="E229" s="174">
        <f>IFERROR(VLOOKUP(C229,[3]TB!$C$11:$AA$271,25,FALSE),0)</f>
        <v>0</v>
      </c>
      <c r="G229" s="174">
        <f t="shared" si="7"/>
        <v>0</v>
      </c>
      <c r="H229" s="160"/>
      <c r="K229" s="160">
        <v>0</v>
      </c>
      <c r="L229" s="160">
        <v>79832.3</v>
      </c>
      <c r="M229" s="160">
        <f t="shared" si="6"/>
        <v>-79832.3</v>
      </c>
    </row>
    <row r="230" spans="1:13" x14ac:dyDescent="0.25">
      <c r="A230" s="170" t="s">
        <v>356</v>
      </c>
      <c r="B230" s="171"/>
      <c r="C230" s="194">
        <v>5050201000</v>
      </c>
      <c r="D230" s="174">
        <f>IFERROR(VLOOKUP(C230,[3]TB!$C$11:$Z$271,24,FALSE),0)</f>
        <v>0</v>
      </c>
      <c r="E230" s="174">
        <f>IFERROR(VLOOKUP(C230,[3]TB!$C$11:$AA$271,25,FALSE),0)</f>
        <v>0</v>
      </c>
      <c r="G230" s="174">
        <f t="shared" si="7"/>
        <v>0</v>
      </c>
      <c r="H230" s="160"/>
      <c r="K230" s="160">
        <v>0</v>
      </c>
      <c r="L230" s="160">
        <v>0</v>
      </c>
      <c r="M230" s="160">
        <f t="shared" si="6"/>
        <v>0</v>
      </c>
    </row>
    <row r="231" spans="1:13" s="219" customFormat="1" x14ac:dyDescent="0.25">
      <c r="A231" s="170" t="s">
        <v>386</v>
      </c>
      <c r="B231" s="171"/>
      <c r="C231" s="194">
        <v>5050102003</v>
      </c>
      <c r="D231" s="174">
        <f>IFERROR(VLOOKUP(C231,[3]TB!$C$11:$Z$271,24,FALSE),0)</f>
        <v>0</v>
      </c>
      <c r="E231" s="174">
        <f>IFERROR(VLOOKUP(C231,[3]TB!$C$11:$AA$271,25,FALSE),0)</f>
        <v>0</v>
      </c>
      <c r="G231" s="174">
        <f t="shared" si="7"/>
        <v>0</v>
      </c>
      <c r="H231" s="220"/>
      <c r="K231" s="220">
        <v>0</v>
      </c>
      <c r="L231" s="220">
        <v>0</v>
      </c>
      <c r="M231" s="160">
        <f t="shared" si="6"/>
        <v>0</v>
      </c>
    </row>
    <row r="232" spans="1:13" x14ac:dyDescent="0.25">
      <c r="A232" s="170" t="s">
        <v>74</v>
      </c>
      <c r="B232" s="171"/>
      <c r="C232" s="194">
        <v>5050104001</v>
      </c>
      <c r="D232" s="174">
        <f>IFERROR(VLOOKUP(C232,[3]TB!$C$11:$Z$271,24,FALSE),0)</f>
        <v>0</v>
      </c>
      <c r="E232" s="174">
        <f>IFERROR(VLOOKUP(C232,[3]TB!$C$11:$AA$271,25,FALSE),0)</f>
        <v>0</v>
      </c>
      <c r="G232" s="174">
        <f t="shared" si="7"/>
        <v>0</v>
      </c>
      <c r="H232" s="160"/>
      <c r="K232" s="160">
        <v>0</v>
      </c>
      <c r="L232" s="160">
        <v>0</v>
      </c>
      <c r="M232" s="160">
        <f t="shared" si="6"/>
        <v>0</v>
      </c>
    </row>
    <row r="233" spans="1:13" x14ac:dyDescent="0.25">
      <c r="A233" s="170" t="s">
        <v>173</v>
      </c>
      <c r="B233" s="171"/>
      <c r="C233" s="194">
        <v>5050104099</v>
      </c>
      <c r="D233" s="174">
        <f>IFERROR(VLOOKUP(C233,[3]TB!$C$11:$Z$271,24,FALSE),0)</f>
        <v>0</v>
      </c>
      <c r="E233" s="174">
        <f>IFERROR(VLOOKUP(C233,[3]TB!$C$11:$AA$271,25,FALSE),0)</f>
        <v>0</v>
      </c>
      <c r="G233" s="174">
        <f t="shared" si="7"/>
        <v>0</v>
      </c>
      <c r="H233" s="160"/>
      <c r="K233" s="160">
        <v>0</v>
      </c>
      <c r="L233" s="160">
        <v>0</v>
      </c>
      <c r="M233" s="160">
        <f t="shared" si="6"/>
        <v>0</v>
      </c>
    </row>
    <row r="234" spans="1:13" x14ac:dyDescent="0.25">
      <c r="A234" s="170" t="s">
        <v>76</v>
      </c>
      <c r="B234" s="171"/>
      <c r="C234" s="194">
        <v>5050107001</v>
      </c>
      <c r="D234" s="174">
        <f>IFERROR(VLOOKUP(C234,[3]TB!$C$11:$Z$271,24,FALSE),0)</f>
        <v>0</v>
      </c>
      <c r="E234" s="174">
        <f>IFERROR(VLOOKUP(C234,[3]TB!$C$11:$AA$271,25,FALSE),0)</f>
        <v>0</v>
      </c>
      <c r="G234" s="174">
        <f t="shared" si="7"/>
        <v>0</v>
      </c>
      <c r="H234" s="160"/>
      <c r="K234" s="160">
        <v>0</v>
      </c>
      <c r="L234" s="160">
        <v>0</v>
      </c>
      <c r="M234" s="160">
        <f t="shared" si="6"/>
        <v>0</v>
      </c>
    </row>
    <row r="235" spans="1:13" x14ac:dyDescent="0.25">
      <c r="A235" s="170" t="s">
        <v>174</v>
      </c>
      <c r="B235" s="171"/>
      <c r="C235" s="194">
        <v>5050107002</v>
      </c>
      <c r="D235" s="174">
        <f>IFERROR(VLOOKUP(C235,[3]TB!$C$11:$Z$271,24,FALSE),0)</f>
        <v>0</v>
      </c>
      <c r="E235" s="174">
        <f>IFERROR(VLOOKUP(C235,[3]TB!$C$11:$AA$271,25,FALSE),0)</f>
        <v>0</v>
      </c>
      <c r="G235" s="174">
        <f t="shared" si="7"/>
        <v>0</v>
      </c>
      <c r="H235" s="160"/>
      <c r="K235" s="160">
        <v>0</v>
      </c>
      <c r="L235" s="160">
        <v>0</v>
      </c>
      <c r="M235" s="160">
        <f t="shared" si="6"/>
        <v>0</v>
      </c>
    </row>
    <row r="236" spans="1:13" x14ac:dyDescent="0.25">
      <c r="A236" s="170" t="s">
        <v>75</v>
      </c>
      <c r="B236" s="171"/>
      <c r="C236" s="194">
        <v>5050105002</v>
      </c>
      <c r="D236" s="174">
        <f>IFERROR(VLOOKUP(C236,[3]TB!$C$11:$Z$271,24,FALSE),0)</f>
        <v>0</v>
      </c>
      <c r="E236" s="174">
        <f>IFERROR(VLOOKUP(C236,[3]TB!$C$11:$AA$271,25,FALSE),0)</f>
        <v>0</v>
      </c>
      <c r="G236" s="174">
        <f t="shared" si="7"/>
        <v>0</v>
      </c>
      <c r="H236" s="160"/>
      <c r="K236" s="160">
        <v>0</v>
      </c>
      <c r="L236" s="160">
        <v>0</v>
      </c>
      <c r="M236" s="160">
        <f t="shared" si="6"/>
        <v>0</v>
      </c>
    </row>
    <row r="237" spans="1:13" x14ac:dyDescent="0.25">
      <c r="A237" s="170" t="s">
        <v>77</v>
      </c>
      <c r="B237" s="171"/>
      <c r="C237" s="194">
        <v>5050105003</v>
      </c>
      <c r="D237" s="174">
        <f>IFERROR(VLOOKUP(C237,[3]TB!$C$11:$Z$271,24,FALSE),0)</f>
        <v>0</v>
      </c>
      <c r="E237" s="174">
        <f>IFERROR(VLOOKUP(C237,[3]TB!$C$11:$AA$271,25,FALSE),0)</f>
        <v>0</v>
      </c>
      <c r="G237" s="174">
        <f t="shared" si="7"/>
        <v>0</v>
      </c>
      <c r="H237" s="160"/>
      <c r="K237" s="160">
        <v>0</v>
      </c>
      <c r="L237" s="160">
        <v>0</v>
      </c>
      <c r="M237" s="160">
        <f t="shared" si="6"/>
        <v>0</v>
      </c>
    </row>
    <row r="238" spans="1:13" x14ac:dyDescent="0.25">
      <c r="A238" s="170" t="s">
        <v>78</v>
      </c>
      <c r="B238" s="171"/>
      <c r="C238" s="194">
        <v>5050105007</v>
      </c>
      <c r="D238" s="174">
        <f>IFERROR(VLOOKUP(C238,[3]TB!$C$11:$Z$271,24,FALSE),0)</f>
        <v>0</v>
      </c>
      <c r="E238" s="174">
        <f>IFERROR(VLOOKUP(C238,[3]TB!$C$11:$AA$271,25,FALSE),0)</f>
        <v>0</v>
      </c>
      <c r="G238" s="174">
        <f t="shared" si="7"/>
        <v>0</v>
      </c>
      <c r="H238" s="160"/>
      <c r="K238" s="160">
        <v>0</v>
      </c>
      <c r="L238" s="160">
        <v>0</v>
      </c>
      <c r="M238" s="160">
        <f t="shared" si="6"/>
        <v>0</v>
      </c>
    </row>
    <row r="239" spans="1:13" x14ac:dyDescent="0.25">
      <c r="A239" s="170" t="s">
        <v>175</v>
      </c>
      <c r="B239" s="171"/>
      <c r="C239" s="194">
        <v>5050105009</v>
      </c>
      <c r="D239" s="174">
        <f>IFERROR(VLOOKUP(C239,[3]TB!$C$11:$Z$271,24,FALSE),0)</f>
        <v>0</v>
      </c>
      <c r="E239" s="174">
        <f>IFERROR(VLOOKUP(C239,[3]TB!$C$11:$AA$271,25,FALSE),0)</f>
        <v>0</v>
      </c>
      <c r="G239" s="174">
        <f t="shared" si="7"/>
        <v>0</v>
      </c>
      <c r="H239" s="160"/>
      <c r="I239" s="160"/>
      <c r="K239" s="160">
        <v>0</v>
      </c>
      <c r="L239" s="160">
        <v>0</v>
      </c>
      <c r="M239" s="160">
        <f t="shared" si="6"/>
        <v>0</v>
      </c>
    </row>
    <row r="240" spans="1:13" x14ac:dyDescent="0.25">
      <c r="A240" s="170" t="s">
        <v>176</v>
      </c>
      <c r="B240" s="171"/>
      <c r="C240" s="194">
        <v>5050105011</v>
      </c>
      <c r="D240" s="174">
        <f>IFERROR(VLOOKUP(C240,[3]TB!$C$11:$Z$271,24,FALSE),0)</f>
        <v>0</v>
      </c>
      <c r="E240" s="174">
        <f>IFERROR(VLOOKUP(C240,[3]TB!$C$11:$AA$271,25,FALSE),0)</f>
        <v>0</v>
      </c>
      <c r="G240" s="174">
        <f t="shared" si="7"/>
        <v>0</v>
      </c>
      <c r="H240" s="160"/>
      <c r="K240" s="160">
        <v>0</v>
      </c>
      <c r="L240" s="160">
        <v>0</v>
      </c>
      <c r="M240" s="160">
        <f t="shared" si="6"/>
        <v>0</v>
      </c>
    </row>
    <row r="241" spans="1:13" x14ac:dyDescent="0.25">
      <c r="A241" s="170" t="s">
        <v>79</v>
      </c>
      <c r="B241" s="171"/>
      <c r="C241" s="194">
        <v>5050105013</v>
      </c>
      <c r="D241" s="174">
        <f>IFERROR(VLOOKUP(C241,[3]TB!$C$11:$Z$271,24,FALSE),0)</f>
        <v>0</v>
      </c>
      <c r="E241" s="174">
        <f>IFERROR(VLOOKUP(C241,[3]TB!$C$11:$AA$271,25,FALSE),0)</f>
        <v>0</v>
      </c>
      <c r="G241" s="174">
        <f t="shared" si="7"/>
        <v>0</v>
      </c>
      <c r="H241" s="160"/>
      <c r="K241" s="160">
        <v>0</v>
      </c>
      <c r="L241" s="160">
        <v>0</v>
      </c>
      <c r="M241" s="160">
        <f t="shared" si="6"/>
        <v>0</v>
      </c>
    </row>
    <row r="242" spans="1:13" x14ac:dyDescent="0.25">
      <c r="A242" s="170" t="s">
        <v>259</v>
      </c>
      <c r="B242" s="171"/>
      <c r="C242" s="194">
        <v>5050105014</v>
      </c>
      <c r="D242" s="174">
        <f>IFERROR(VLOOKUP(C242,[3]TB!$C$11:$Z$271,24,FALSE),0)</f>
        <v>0</v>
      </c>
      <c r="E242" s="174">
        <f>IFERROR(VLOOKUP(C242,[3]TB!$C$11:$AA$271,25,FALSE),0)</f>
        <v>0</v>
      </c>
      <c r="G242" s="174">
        <f t="shared" si="7"/>
        <v>0</v>
      </c>
      <c r="H242" s="160"/>
      <c r="K242" s="160">
        <v>0</v>
      </c>
      <c r="L242" s="160">
        <v>0</v>
      </c>
      <c r="M242" s="160">
        <f t="shared" si="6"/>
        <v>0</v>
      </c>
    </row>
    <row r="243" spans="1:13" x14ac:dyDescent="0.25">
      <c r="A243" s="170" t="s">
        <v>177</v>
      </c>
      <c r="B243" s="171"/>
      <c r="C243" s="194">
        <v>5050105099</v>
      </c>
      <c r="D243" s="174">
        <f>IFERROR(VLOOKUP(C243,[3]TB!$C$11:$Z$271,24,FALSE),0)</f>
        <v>0</v>
      </c>
      <c r="E243" s="174">
        <f>IFERROR(VLOOKUP(C243,[3]TB!$C$11:$AA$271,25,FALSE),0)</f>
        <v>0</v>
      </c>
      <c r="G243" s="174">
        <f t="shared" si="7"/>
        <v>0</v>
      </c>
      <c r="H243" s="160"/>
      <c r="K243" s="160">
        <v>0</v>
      </c>
      <c r="L243" s="160">
        <v>0</v>
      </c>
      <c r="M243" s="160">
        <f t="shared" si="6"/>
        <v>0</v>
      </c>
    </row>
    <row r="244" spans="1:13" x14ac:dyDescent="0.25">
      <c r="A244" s="170" t="s">
        <v>80</v>
      </c>
      <c r="B244" s="171"/>
      <c r="C244" s="194">
        <v>5050106001</v>
      </c>
      <c r="D244" s="174">
        <f>IFERROR(VLOOKUP(C244,[3]TB!$C$11:$Z$271,24,FALSE),0)</f>
        <v>0</v>
      </c>
      <c r="E244" s="174">
        <f>IFERROR(VLOOKUP(C244,[3]TB!$C$11:$AA$271,25,FALSE),0)</f>
        <v>0</v>
      </c>
      <c r="G244" s="174">
        <f t="shared" si="7"/>
        <v>0</v>
      </c>
      <c r="H244" s="160"/>
      <c r="K244" s="160">
        <v>0</v>
      </c>
      <c r="L244" s="160">
        <v>0</v>
      </c>
      <c r="M244" s="160">
        <f t="shared" si="6"/>
        <v>0</v>
      </c>
    </row>
    <row r="245" spans="1:13" x14ac:dyDescent="0.25">
      <c r="A245" s="170" t="s">
        <v>81</v>
      </c>
      <c r="B245" s="171"/>
      <c r="C245" s="194">
        <v>5050199099</v>
      </c>
      <c r="D245" s="174">
        <f>IFERROR(VLOOKUP(C245,[3]TB!$C$11:$Z$271,24,FALSE),0)</f>
        <v>0</v>
      </c>
      <c r="E245" s="174">
        <f>IFERROR(VLOOKUP(C245,[3]TB!$C$11:$AA$271,25,FALSE),0)</f>
        <v>0</v>
      </c>
      <c r="G245" s="174">
        <f t="shared" si="7"/>
        <v>0</v>
      </c>
      <c r="H245" s="160"/>
      <c r="K245" s="160">
        <v>0</v>
      </c>
      <c r="L245" s="160">
        <v>0</v>
      </c>
      <c r="M245" s="160">
        <f t="shared" si="6"/>
        <v>0</v>
      </c>
    </row>
    <row r="246" spans="1:13" x14ac:dyDescent="0.25">
      <c r="A246" s="170" t="s">
        <v>82</v>
      </c>
      <c r="B246" s="171"/>
      <c r="C246" s="194">
        <v>5029999099</v>
      </c>
      <c r="D246" s="174">
        <f>IFERROR(VLOOKUP(C246,[3]TB!$C$11:$Z$271,24,FALSE),0)</f>
        <v>0</v>
      </c>
      <c r="E246" s="174">
        <f>IFERROR(VLOOKUP(C246,[3]TB!$C$11:$AA$271,25,FALSE),0)</f>
        <v>0</v>
      </c>
      <c r="G246" s="174">
        <f t="shared" si="7"/>
        <v>0</v>
      </c>
      <c r="H246" s="160"/>
      <c r="K246" s="160">
        <v>0</v>
      </c>
      <c r="L246" s="164">
        <v>793609.71</v>
      </c>
      <c r="M246" s="164">
        <f t="shared" si="6"/>
        <v>-793609.71</v>
      </c>
    </row>
    <row r="247" spans="1:13" x14ac:dyDescent="0.25">
      <c r="A247" s="170" t="s">
        <v>178</v>
      </c>
      <c r="B247" s="171"/>
      <c r="C247" s="194">
        <v>5050409000</v>
      </c>
      <c r="D247" s="174">
        <f>IFERROR(VLOOKUP(C247,[3]TB!$C$11:$Z$271,24,FALSE),0)</f>
        <v>0</v>
      </c>
      <c r="E247" s="174">
        <f>IFERROR(VLOOKUP(C247,[3]TB!$C$11:$AA$271,25,FALSE),0)</f>
        <v>0</v>
      </c>
      <c r="G247" s="174">
        <f t="shared" si="7"/>
        <v>0</v>
      </c>
      <c r="H247" s="160"/>
      <c r="K247" s="160">
        <v>0</v>
      </c>
      <c r="L247" s="160">
        <v>0</v>
      </c>
      <c r="M247" s="160">
        <f t="shared" si="6"/>
        <v>0</v>
      </c>
    </row>
    <row r="248" spans="1:13" x14ac:dyDescent="0.25">
      <c r="A248" s="189" t="s">
        <v>179</v>
      </c>
      <c r="C248" s="194">
        <v>5050499000</v>
      </c>
      <c r="D248" s="174">
        <f>IFERROR(VLOOKUP(C248,[3]TB!$C$11:$Z$271,24,FALSE),0)</f>
        <v>0</v>
      </c>
      <c r="E248" s="174">
        <f>IFERROR(VLOOKUP(C248,[3]TB!$C$11:$AA$271,25,FALSE),0)</f>
        <v>0</v>
      </c>
      <c r="G248" s="174">
        <f t="shared" si="7"/>
        <v>0</v>
      </c>
      <c r="L248" s="160">
        <v>0</v>
      </c>
      <c r="M248" s="160">
        <f t="shared" si="6"/>
        <v>0</v>
      </c>
    </row>
    <row r="249" spans="1:13" x14ac:dyDescent="0.25">
      <c r="C249" s="194"/>
      <c r="D249" s="174"/>
      <c r="E249" s="174"/>
      <c r="G249" s="174"/>
      <c r="L249" s="160"/>
    </row>
    <row r="250" spans="1:13" ht="16.5" thickBot="1" x14ac:dyDescent="0.3">
      <c r="A250" s="185" t="s">
        <v>411</v>
      </c>
      <c r="D250" s="192">
        <f>SUM(D10:D248)</f>
        <v>19282000</v>
      </c>
      <c r="E250" s="192">
        <f>SUM(E10:E248)</f>
        <v>19282000</v>
      </c>
      <c r="G250" s="192">
        <f t="shared" si="7"/>
        <v>38564000</v>
      </c>
      <c r="M250" s="160">
        <f>SUM(M10:M248)</f>
        <v>-387474617.63999999</v>
      </c>
    </row>
    <row r="251" spans="1:13" ht="16.5" thickTop="1" x14ac:dyDescent="0.25">
      <c r="A251" s="170"/>
      <c r="G251" s="160">
        <f>D250-[4]TB!$Z$250</f>
        <v>-2785781968.2800016</v>
      </c>
    </row>
    <row r="252" spans="1:13" x14ac:dyDescent="0.25">
      <c r="A252" s="170"/>
      <c r="E252" s="201">
        <f>D250-E250</f>
        <v>0</v>
      </c>
      <c r="G252" s="160"/>
      <c r="I252" s="160"/>
    </row>
    <row r="253" spans="1:13" x14ac:dyDescent="0.25">
      <c r="A253" s="209"/>
      <c r="B253" s="193"/>
      <c r="C253" s="191" t="s">
        <v>97</v>
      </c>
      <c r="D253" s="174"/>
      <c r="E253" s="174"/>
      <c r="G253" s="160"/>
      <c r="I253" s="160"/>
    </row>
    <row r="254" spans="1:13" x14ac:dyDescent="0.25">
      <c r="A254" s="196"/>
      <c r="B254" s="194"/>
      <c r="C254" s="195"/>
      <c r="G254" s="160"/>
      <c r="I254" s="160"/>
      <c r="J254" s="160"/>
    </row>
    <row r="255" spans="1:13" s="199" customFormat="1" x14ac:dyDescent="0.25">
      <c r="A255" s="217"/>
      <c r="B255" s="168"/>
      <c r="C255" s="198"/>
      <c r="D255" s="210" t="s">
        <v>389</v>
      </c>
      <c r="F255" s="200"/>
      <c r="G255" s="200"/>
      <c r="K255" s="164"/>
      <c r="M255" s="164"/>
    </row>
    <row r="256" spans="1:13" s="201" customFormat="1" x14ac:dyDescent="0.25">
      <c r="A256" s="218"/>
      <c r="B256" s="194"/>
      <c r="C256" s="195"/>
      <c r="D256" s="208" t="s">
        <v>362</v>
      </c>
      <c r="F256" s="158"/>
      <c r="G256" s="158"/>
      <c r="K256" s="160"/>
      <c r="M256" s="160"/>
    </row>
    <row r="257" spans="1:13" s="201" customFormat="1" x14ac:dyDescent="0.25">
      <c r="A257" s="189"/>
      <c r="B257" s="190"/>
      <c r="C257" s="187"/>
      <c r="D257" s="174"/>
      <c r="K257" s="160"/>
      <c r="M257" s="160"/>
    </row>
    <row r="258" spans="1:13" x14ac:dyDescent="0.25">
      <c r="D258" s="201">
        <f>[5]TB!$Z$272</f>
        <v>19282000</v>
      </c>
      <c r="E258" s="201">
        <f>[5]TB!$AA$272</f>
        <v>19282000</v>
      </c>
    </row>
  </sheetData>
  <autoFilter ref="A9:J253"/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5" right="0.45" top="0.75" bottom="0.75" header="0.3" footer="0.3"/>
  <pageSetup paperSize="9" scale="79" fitToHeight="0" orientation="portrait" horizontalDpi="300" verticalDpi="300" r:id="rId1"/>
  <rowBreaks count="3" manualBreakCount="3">
    <brk id="118" max="4" man="1"/>
    <brk id="172" max="4" man="1"/>
    <brk id="224" max="4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AC259"/>
  <sheetViews>
    <sheetView view="pageBreakPreview" zoomScaleNormal="85" zoomScaleSheetLayoutView="100" workbookViewId="0">
      <pane xSplit="3" ySplit="9" topLeftCell="D10" activePane="bottomRight" state="frozen"/>
      <selection activeCell="G167" sqref="G167"/>
      <selection pane="topRight" activeCell="G167" sqref="G167"/>
      <selection pane="bottomLeft" activeCell="G167" sqref="G167"/>
      <selection pane="bottomRight" activeCell="D26" sqref="D26"/>
    </sheetView>
  </sheetViews>
  <sheetFormatPr defaultColWidth="9.140625" defaultRowHeight="15.75" x14ac:dyDescent="0.25"/>
  <cols>
    <col min="1" max="1" width="48.7109375" style="189" customWidth="1"/>
    <col min="2" max="2" width="8.7109375" style="190" hidden="1" customWidth="1"/>
    <col min="3" max="3" width="12.42578125" style="235" bestFit="1" customWidth="1"/>
    <col min="4" max="4" width="18" style="160" customWidth="1"/>
    <col min="5" max="5" width="17.85546875" style="160" customWidth="1"/>
    <col min="6" max="6" width="20.85546875" style="160" customWidth="1"/>
    <col min="7" max="7" width="16.7109375" style="158" hidden="1" customWidth="1"/>
    <col min="8" max="8" width="9.140625" style="158" hidden="1" customWidth="1"/>
    <col min="9" max="9" width="15.140625" style="160" hidden="1" customWidth="1"/>
    <col min="10" max="10" width="16" style="160" hidden="1" customWidth="1"/>
    <col min="11" max="11" width="9.140625" style="158" hidden="1" customWidth="1"/>
    <col min="12" max="12" width="16" style="158" hidden="1" customWidth="1"/>
    <col min="13" max="13" width="16" style="158" customWidth="1"/>
    <col min="14" max="14" width="9.140625" style="158" customWidth="1"/>
    <col min="15" max="15" width="12.5703125" style="160" customWidth="1"/>
    <col min="16" max="16" width="12.42578125" style="160" customWidth="1"/>
    <col min="17" max="17" width="17" style="160" customWidth="1"/>
    <col min="18" max="18" width="14.5703125" style="160" customWidth="1"/>
    <col min="19" max="19" width="9.140625" style="158" customWidth="1"/>
    <col min="20" max="21" width="16.5703125" style="158" customWidth="1"/>
    <col min="22" max="23" width="16.7109375" style="160" customWidth="1"/>
    <col min="24" max="24" width="15.28515625" style="160" customWidth="1"/>
    <col min="25" max="26" width="16.7109375" style="160" customWidth="1"/>
    <col min="27" max="27" width="9.140625" style="158" customWidth="1"/>
    <col min="28" max="28" width="16.7109375" style="158" customWidth="1"/>
    <col min="29" max="29" width="13.85546875" style="158" customWidth="1"/>
    <col min="30" max="31" width="9.140625" style="158" customWidth="1"/>
    <col min="32" max="16384" width="9.140625" style="158"/>
  </cols>
  <sheetData>
    <row r="1" spans="1:29" x14ac:dyDescent="0.25">
      <c r="A1" s="348" t="s">
        <v>0</v>
      </c>
      <c r="B1" s="348"/>
      <c r="C1" s="348"/>
      <c r="D1" s="348"/>
      <c r="E1" s="348"/>
      <c r="G1" s="159"/>
    </row>
    <row r="2" spans="1:29" x14ac:dyDescent="0.25">
      <c r="A2" s="348" t="s">
        <v>1</v>
      </c>
      <c r="B2" s="348"/>
      <c r="C2" s="348"/>
      <c r="D2" s="348"/>
      <c r="E2" s="348"/>
    </row>
    <row r="3" spans="1:29" x14ac:dyDescent="0.25">
      <c r="A3" s="349" t="s">
        <v>201</v>
      </c>
      <c r="B3" s="349"/>
      <c r="C3" s="349"/>
      <c r="D3" s="349"/>
      <c r="E3" s="349"/>
    </row>
    <row r="4" spans="1:29" x14ac:dyDescent="0.25">
      <c r="A4" s="350" t="s">
        <v>425</v>
      </c>
      <c r="B4" s="350"/>
      <c r="C4" s="350"/>
      <c r="D4" s="350"/>
      <c r="E4" s="350"/>
    </row>
    <row r="5" spans="1:29" x14ac:dyDescent="0.25">
      <c r="A5" s="351" t="s">
        <v>441</v>
      </c>
      <c r="B5" s="351"/>
      <c r="C5" s="351"/>
      <c r="D5" s="351"/>
      <c r="E5" s="351"/>
      <c r="J5" s="160">
        <f>SUM(D10:D108)</f>
        <v>19282000</v>
      </c>
    </row>
    <row r="6" spans="1:29" x14ac:dyDescent="0.25">
      <c r="A6" s="351"/>
      <c r="B6" s="351"/>
      <c r="C6" s="351"/>
      <c r="D6" s="351"/>
      <c r="E6" s="351"/>
      <c r="J6" s="160">
        <f>SUM(E10:E108)</f>
        <v>0</v>
      </c>
    </row>
    <row r="7" spans="1:29" x14ac:dyDescent="0.25">
      <c r="A7" s="346" t="s">
        <v>83</v>
      </c>
      <c r="B7" s="161" t="s">
        <v>84</v>
      </c>
      <c r="C7" s="162" t="s">
        <v>180</v>
      </c>
      <c r="D7" s="163"/>
      <c r="E7" s="163"/>
      <c r="J7" s="164">
        <f>J5-J6</f>
        <v>19282000</v>
      </c>
    </row>
    <row r="8" spans="1:29" x14ac:dyDescent="0.25">
      <c r="A8" s="347"/>
      <c r="B8" s="165" t="s">
        <v>85</v>
      </c>
      <c r="C8" s="165" t="s">
        <v>85</v>
      </c>
      <c r="D8" s="166" t="s">
        <v>86</v>
      </c>
      <c r="E8" s="166" t="s">
        <v>87</v>
      </c>
    </row>
    <row r="9" spans="1:29" x14ac:dyDescent="0.25">
      <c r="A9" s="337"/>
      <c r="B9" s="168"/>
      <c r="C9" s="168"/>
      <c r="D9" s="169"/>
      <c r="E9" s="169"/>
    </row>
    <row r="10" spans="1:29" s="160" customFormat="1" hidden="1" x14ac:dyDescent="0.25">
      <c r="A10" s="170" t="s">
        <v>2</v>
      </c>
      <c r="B10" s="171"/>
      <c r="C10" s="223">
        <v>1010101000</v>
      </c>
      <c r="D10" s="172">
        <f>IFERROR(VLOOKUP(C10,'tb control'!$C$10:$D$248,2,FALSE),0)</f>
        <v>0</v>
      </c>
      <c r="E10" s="173">
        <f>IFERROR(VLOOKUP($C10,'tb control'!$C$10:$E$248,3,FALSE),0)</f>
        <v>0</v>
      </c>
      <c r="F10" s="160">
        <f t="shared" ref="F10:F41" si="0">D10+E10</f>
        <v>0</v>
      </c>
      <c r="G10" s="174">
        <f>SUM(D10:E10)</f>
        <v>0</v>
      </c>
      <c r="K10" s="158"/>
      <c r="L10" s="158"/>
      <c r="M10" s="158"/>
      <c r="N10" s="158"/>
      <c r="S10" s="158"/>
      <c r="T10" s="160">
        <v>33163.9</v>
      </c>
      <c r="U10" s="160">
        <f>D10-T10</f>
        <v>-33163.9</v>
      </c>
      <c r="AB10" s="160">
        <f>D10+E10</f>
        <v>0</v>
      </c>
      <c r="AC10" s="160">
        <f>D10+E10</f>
        <v>0</v>
      </c>
    </row>
    <row r="11" spans="1:29" s="160" customFormat="1" hidden="1" x14ac:dyDescent="0.25">
      <c r="A11" s="170" t="s">
        <v>3</v>
      </c>
      <c r="B11" s="171"/>
      <c r="C11" s="194">
        <v>1010102000</v>
      </c>
      <c r="D11" s="172">
        <f>IFERROR(VLOOKUP(C11,'tb control'!$C$10:$D$248,2,FALSE),0)</f>
        <v>0</v>
      </c>
      <c r="E11" s="173">
        <f>IFERROR(VLOOKUP($C11,'tb control'!$C$10:$E$248,3,FALSE),0)</f>
        <v>0</v>
      </c>
      <c r="F11" s="160">
        <f t="shared" si="0"/>
        <v>0</v>
      </c>
      <c r="G11" s="174"/>
      <c r="K11" s="158"/>
      <c r="L11" s="158"/>
      <c r="M11" s="158"/>
      <c r="N11" s="158"/>
      <c r="S11" s="158"/>
      <c r="T11" s="160">
        <v>12008800.93</v>
      </c>
      <c r="U11" s="160">
        <f t="shared" ref="U11:U76" si="1">D11-T11</f>
        <v>-12008800.93</v>
      </c>
      <c r="AB11" s="160">
        <f t="shared" ref="AB11:AB74" si="2">D11+E11</f>
        <v>0</v>
      </c>
      <c r="AC11" s="160">
        <f t="shared" ref="AC11:AC74" si="3">D11+E11</f>
        <v>0</v>
      </c>
    </row>
    <row r="12" spans="1:29" s="160" customFormat="1" hidden="1" x14ac:dyDescent="0.25">
      <c r="A12" s="170" t="s">
        <v>100</v>
      </c>
      <c r="B12" s="171"/>
      <c r="C12" s="223">
        <v>1010202016</v>
      </c>
      <c r="D12" s="172">
        <f>IFERROR(VLOOKUP(C12,'tb control'!$C$10:$D$248,2,FALSE),0)</f>
        <v>0</v>
      </c>
      <c r="E12" s="173">
        <f>IFERROR(VLOOKUP($C12,'tb control'!$C$10:$E$248,3,FALSE),0)</f>
        <v>0</v>
      </c>
      <c r="F12" s="160">
        <f t="shared" si="0"/>
        <v>0</v>
      </c>
      <c r="G12" s="174"/>
      <c r="K12" s="158"/>
      <c r="L12" s="158"/>
      <c r="M12" s="158"/>
      <c r="N12" s="158"/>
      <c r="S12" s="158"/>
      <c r="T12" s="160">
        <v>300</v>
      </c>
      <c r="U12" s="160">
        <f t="shared" si="1"/>
        <v>-300</v>
      </c>
      <c r="W12" s="160" t="s">
        <v>186</v>
      </c>
      <c r="AB12" s="160">
        <f t="shared" si="2"/>
        <v>0</v>
      </c>
      <c r="AC12" s="160">
        <f t="shared" si="3"/>
        <v>0</v>
      </c>
    </row>
    <row r="13" spans="1:29" s="160" customFormat="1" hidden="1" x14ac:dyDescent="0.25">
      <c r="A13" s="170" t="s">
        <v>101</v>
      </c>
      <c r="B13" s="171"/>
      <c r="C13" s="223">
        <v>1010202024</v>
      </c>
      <c r="D13" s="172">
        <f>IFERROR(VLOOKUP(C13,'tb control'!$C$10:$D$248,2,FALSE),0)</f>
        <v>0</v>
      </c>
      <c r="E13" s="173">
        <f>IFERROR(VLOOKUP($C13,'tb control'!$C$10:$E$248,3,FALSE),0)</f>
        <v>0</v>
      </c>
      <c r="F13" s="160">
        <f t="shared" si="0"/>
        <v>0</v>
      </c>
      <c r="G13" s="174"/>
      <c r="K13" s="158"/>
      <c r="L13" s="158"/>
      <c r="M13" s="158"/>
      <c r="N13" s="158"/>
      <c r="S13" s="158"/>
      <c r="T13" s="160">
        <v>1898730</v>
      </c>
      <c r="U13" s="160">
        <f t="shared" si="1"/>
        <v>-1898730</v>
      </c>
      <c r="W13" s="160">
        <f>SUM(D10:D48)</f>
        <v>19282000</v>
      </c>
      <c r="AB13" s="160">
        <f t="shared" si="2"/>
        <v>0</v>
      </c>
      <c r="AC13" s="160">
        <f t="shared" si="3"/>
        <v>0</v>
      </c>
    </row>
    <row r="14" spans="1:29" s="160" customFormat="1" ht="16.5" hidden="1" customHeight="1" x14ac:dyDescent="0.25">
      <c r="A14" s="170" t="s">
        <v>102</v>
      </c>
      <c r="B14" s="171"/>
      <c r="C14" s="223">
        <v>1010202030</v>
      </c>
      <c r="D14" s="172">
        <f>IFERROR(VLOOKUP(C14,'tb control'!$C$10:$D$248,2,FALSE),0)</f>
        <v>0</v>
      </c>
      <c r="E14" s="173">
        <f>IFERROR(VLOOKUP($C14,'tb control'!$C$10:$E$248,3,FALSE),0)</f>
        <v>0</v>
      </c>
      <c r="F14" s="160">
        <f t="shared" si="0"/>
        <v>0</v>
      </c>
      <c r="G14" s="174"/>
      <c r="K14" s="158"/>
      <c r="L14" s="158"/>
      <c r="M14" s="158"/>
      <c r="N14" s="158"/>
      <c r="S14" s="158"/>
      <c r="T14" s="160">
        <v>0</v>
      </c>
      <c r="U14" s="160">
        <f t="shared" si="1"/>
        <v>0</v>
      </c>
      <c r="W14" s="160">
        <f>SUM(D84:D89)</f>
        <v>0</v>
      </c>
      <c r="AB14" s="160">
        <f t="shared" si="2"/>
        <v>0</v>
      </c>
      <c r="AC14" s="160">
        <f t="shared" si="3"/>
        <v>0</v>
      </c>
    </row>
    <row r="15" spans="1:29" s="160" customFormat="1" hidden="1" x14ac:dyDescent="0.25">
      <c r="A15" s="170" t="s">
        <v>181</v>
      </c>
      <c r="B15" s="171"/>
      <c r="C15" s="223">
        <v>1010401000</v>
      </c>
      <c r="D15" s="172">
        <f>IFERROR(VLOOKUP(C15,'tb control'!$C$10:$D$248,2,FALSE),0)</f>
        <v>0</v>
      </c>
      <c r="E15" s="173">
        <f>IFERROR(VLOOKUP($C15,'tb control'!$C$10:$E$248,3,FALSE),0)</f>
        <v>0</v>
      </c>
      <c r="F15" s="160">
        <f t="shared" si="0"/>
        <v>0</v>
      </c>
      <c r="G15" s="174"/>
      <c r="K15" s="158"/>
      <c r="L15" s="158"/>
      <c r="M15" s="158"/>
      <c r="N15" s="158"/>
      <c r="S15" s="158"/>
      <c r="T15" s="160">
        <v>63600774.859999999</v>
      </c>
      <c r="U15" s="160">
        <f t="shared" si="1"/>
        <v>-63600774.859999999</v>
      </c>
      <c r="W15" s="160">
        <f>SUM(W13:W14)</f>
        <v>19282000</v>
      </c>
      <c r="AB15" s="160">
        <f t="shared" si="2"/>
        <v>0</v>
      </c>
      <c r="AC15" s="160">
        <f t="shared" si="3"/>
        <v>0</v>
      </c>
    </row>
    <row r="16" spans="1:29" s="160" customFormat="1" hidden="1" x14ac:dyDescent="0.25">
      <c r="A16" s="170" t="s">
        <v>182</v>
      </c>
      <c r="B16" s="175"/>
      <c r="C16" s="227">
        <v>1010403000</v>
      </c>
      <c r="D16" s="172">
        <f>IFERROR(VLOOKUP(C16,'tb control'!$C$10:$D$248,2,FALSE),0)</f>
        <v>0</v>
      </c>
      <c r="E16" s="173">
        <f>IFERROR(VLOOKUP($C16,'tb control'!$C$10:$E$248,3,FALSE),0)</f>
        <v>0</v>
      </c>
      <c r="F16" s="160">
        <f t="shared" si="0"/>
        <v>0</v>
      </c>
      <c r="G16" s="174"/>
      <c r="K16" s="158"/>
      <c r="L16" s="158"/>
      <c r="M16" s="158"/>
      <c r="N16" s="158"/>
      <c r="S16" s="158"/>
      <c r="T16" s="160">
        <v>6521429.9299999997</v>
      </c>
      <c r="U16" s="160">
        <f t="shared" si="1"/>
        <v>-6521429.9299999997</v>
      </c>
      <c r="AB16" s="160">
        <f t="shared" si="2"/>
        <v>0</v>
      </c>
      <c r="AC16" s="160">
        <f t="shared" si="3"/>
        <v>0</v>
      </c>
    </row>
    <row r="17" spans="1:29" s="160" customFormat="1" hidden="1" x14ac:dyDescent="0.25">
      <c r="A17" s="170" t="s">
        <v>99</v>
      </c>
      <c r="B17" s="171"/>
      <c r="C17" s="223">
        <v>1010404000</v>
      </c>
      <c r="D17" s="172">
        <f>IFERROR(VLOOKUP(C17,'tb control'!$C$10:$D$248,2,FALSE),0)</f>
        <v>0</v>
      </c>
      <c r="E17" s="173">
        <f>IFERROR(VLOOKUP($C17,'tb control'!$C$10:$E$248,3,FALSE),0)</f>
        <v>0</v>
      </c>
      <c r="F17" s="160">
        <f t="shared" si="0"/>
        <v>0</v>
      </c>
      <c r="G17" s="174"/>
      <c r="K17" s="158"/>
      <c r="L17" s="158"/>
      <c r="M17" s="158"/>
      <c r="N17" s="158"/>
      <c r="S17" s="158"/>
      <c r="T17" s="160">
        <v>-27485939.09</v>
      </c>
      <c r="U17" s="160">
        <f t="shared" si="1"/>
        <v>27485939.09</v>
      </c>
      <c r="W17" s="160" t="s">
        <v>366</v>
      </c>
      <c r="AB17" s="160">
        <f t="shared" si="2"/>
        <v>0</v>
      </c>
      <c r="AC17" s="160">
        <f t="shared" si="3"/>
        <v>0</v>
      </c>
    </row>
    <row r="18" spans="1:29" s="160" customFormat="1" ht="16.5" hidden="1" customHeight="1" x14ac:dyDescent="0.25">
      <c r="A18" s="170" t="s">
        <v>183</v>
      </c>
      <c r="B18" s="171"/>
      <c r="C18" s="223">
        <v>1010406000</v>
      </c>
      <c r="D18" s="172">
        <f>IFERROR(VLOOKUP(C18,'tb control'!$C$10:$D$248,2,FALSE),0)</f>
        <v>0</v>
      </c>
      <c r="E18" s="173">
        <f>IFERROR(VLOOKUP($C18,'tb control'!$C$10:$E$248,3,FALSE),0)</f>
        <v>0</v>
      </c>
      <c r="F18" s="160">
        <f t="shared" si="0"/>
        <v>0</v>
      </c>
      <c r="G18" s="174"/>
      <c r="K18" s="158"/>
      <c r="L18" s="158"/>
      <c r="M18" s="158"/>
      <c r="N18" s="158"/>
      <c r="S18" s="158"/>
      <c r="T18" s="160">
        <v>0</v>
      </c>
      <c r="U18" s="160">
        <f t="shared" si="1"/>
        <v>0</v>
      </c>
      <c r="W18" s="160">
        <f>SUM(D49:D82)</f>
        <v>0</v>
      </c>
      <c r="AB18" s="160">
        <f t="shared" si="2"/>
        <v>0</v>
      </c>
      <c r="AC18" s="160">
        <f t="shared" si="3"/>
        <v>0</v>
      </c>
    </row>
    <row r="19" spans="1:29" s="160" customFormat="1" ht="16.5" hidden="1" customHeight="1" x14ac:dyDescent="0.25">
      <c r="A19" s="170" t="s">
        <v>338</v>
      </c>
      <c r="B19" s="171"/>
      <c r="C19" s="223">
        <v>1010407000</v>
      </c>
      <c r="D19" s="172">
        <f>IFERROR(VLOOKUP(C19,'tb control'!$C$10:$D$248,2,FALSE),0)</f>
        <v>0</v>
      </c>
      <c r="E19" s="173">
        <f>IFERROR(VLOOKUP($C19,'tb control'!$C$10:$E$248,3,FALSE),0)</f>
        <v>0</v>
      </c>
      <c r="F19" s="160">
        <f t="shared" si="0"/>
        <v>0</v>
      </c>
      <c r="G19" s="174"/>
      <c r="K19" s="158"/>
      <c r="L19" s="158"/>
      <c r="M19" s="158"/>
      <c r="N19" s="158"/>
      <c r="S19" s="158"/>
      <c r="AB19" s="160">
        <f t="shared" si="2"/>
        <v>0</v>
      </c>
      <c r="AC19" s="160">
        <f t="shared" si="3"/>
        <v>0</v>
      </c>
    </row>
    <row r="20" spans="1:29" s="160" customFormat="1" ht="16.5" hidden="1" customHeight="1" x14ac:dyDescent="0.25">
      <c r="A20" s="170" t="s">
        <v>390</v>
      </c>
      <c r="B20" s="171"/>
      <c r="C20" s="226">
        <v>1010409000</v>
      </c>
      <c r="D20" s="172">
        <f>IFERROR(VLOOKUP(C20,'tb control'!$C$10:$D$248,2,FALSE),0)</f>
        <v>0</v>
      </c>
      <c r="E20" s="173">
        <f>IFERROR(VLOOKUP($C20,'tb control'!$C$10:$E$248,3,FALSE),0)</f>
        <v>0</v>
      </c>
      <c r="F20" s="160">
        <f t="shared" si="0"/>
        <v>0</v>
      </c>
      <c r="G20" s="174"/>
      <c r="K20" s="158"/>
      <c r="L20" s="158"/>
      <c r="M20" s="158"/>
      <c r="N20" s="158"/>
      <c r="S20" s="158"/>
      <c r="T20" s="160">
        <v>0</v>
      </c>
      <c r="U20" s="160">
        <f t="shared" si="1"/>
        <v>0</v>
      </c>
      <c r="W20" s="160">
        <f>SUM(E50:E82)</f>
        <v>0</v>
      </c>
      <c r="AB20" s="160">
        <f t="shared" si="2"/>
        <v>0</v>
      </c>
      <c r="AC20" s="160">
        <f t="shared" si="3"/>
        <v>0</v>
      </c>
    </row>
    <row r="21" spans="1:29" s="160" customFormat="1" ht="16.5" hidden="1" customHeight="1" x14ac:dyDescent="0.25">
      <c r="A21" s="170" t="s">
        <v>20</v>
      </c>
      <c r="B21" s="171"/>
      <c r="C21" s="194">
        <v>1020399000</v>
      </c>
      <c r="D21" s="172">
        <f>IFERROR(VLOOKUP(C21,'tb control'!$C$10:$D$248,2,FALSE),0)</f>
        <v>0</v>
      </c>
      <c r="E21" s="173">
        <f>IFERROR(VLOOKUP($C21,'tb control'!$C$10:$E$248,3,FALSE),0)</f>
        <v>0</v>
      </c>
      <c r="F21" s="160">
        <f t="shared" si="0"/>
        <v>0</v>
      </c>
      <c r="G21" s="174"/>
      <c r="K21" s="158"/>
      <c r="L21" s="158"/>
      <c r="M21" s="158"/>
      <c r="N21" s="158"/>
      <c r="S21" s="158"/>
      <c r="T21" s="160">
        <v>0</v>
      </c>
      <c r="U21" s="160">
        <f t="shared" si="1"/>
        <v>0</v>
      </c>
      <c r="W21" s="160">
        <f>W18-W20</f>
        <v>0</v>
      </c>
      <c r="AB21" s="160">
        <f t="shared" si="2"/>
        <v>0</v>
      </c>
      <c r="AC21" s="160">
        <f t="shared" si="3"/>
        <v>0</v>
      </c>
    </row>
    <row r="22" spans="1:29" s="160" customFormat="1" hidden="1" x14ac:dyDescent="0.25">
      <c r="A22" s="170" t="s">
        <v>4</v>
      </c>
      <c r="B22" s="171"/>
      <c r="C22" s="194">
        <v>1030101000</v>
      </c>
      <c r="D22" s="172">
        <f>IFERROR(VLOOKUP(C22,'tb control'!$C$10:$D$248,2,FALSE),0)</f>
        <v>0</v>
      </c>
      <c r="E22" s="173">
        <f>IFERROR(VLOOKUP($C22,'tb control'!$C$10:$E$248,3,FALSE),0)</f>
        <v>0</v>
      </c>
      <c r="F22" s="160">
        <f t="shared" si="0"/>
        <v>0</v>
      </c>
      <c r="G22" s="174"/>
      <c r="K22" s="158"/>
      <c r="L22" s="158"/>
      <c r="M22" s="158"/>
      <c r="N22" s="158"/>
      <c r="S22" s="158"/>
      <c r="T22" s="160">
        <v>0</v>
      </c>
      <c r="U22" s="160">
        <f t="shared" si="1"/>
        <v>0</v>
      </c>
      <c r="V22" s="160" t="s">
        <v>336</v>
      </c>
      <c r="W22" s="160">
        <f>W21+W15</f>
        <v>19282000</v>
      </c>
      <c r="AB22" s="160">
        <f t="shared" si="2"/>
        <v>0</v>
      </c>
      <c r="AC22" s="160">
        <f t="shared" si="3"/>
        <v>0</v>
      </c>
    </row>
    <row r="23" spans="1:29" s="160" customFormat="1" ht="16.5" hidden="1" customHeight="1" x14ac:dyDescent="0.25">
      <c r="A23" s="170" t="s">
        <v>6</v>
      </c>
      <c r="B23" s="171"/>
      <c r="C23" s="194">
        <v>1030199000</v>
      </c>
      <c r="D23" s="172">
        <f>IFERROR(VLOOKUP(C23,'tb control'!$C$10:$D$248,2,FALSE),0)</f>
        <v>0</v>
      </c>
      <c r="E23" s="173">
        <f>IFERROR(VLOOKUP($C23,'tb control'!$C$10:$E$248,3,FALSE),0)</f>
        <v>0</v>
      </c>
      <c r="F23" s="160">
        <f t="shared" si="0"/>
        <v>0</v>
      </c>
      <c r="G23" s="174"/>
      <c r="K23" s="158"/>
      <c r="L23" s="158"/>
      <c r="M23" s="158"/>
      <c r="N23" s="158"/>
      <c r="S23" s="158"/>
      <c r="T23" s="160">
        <v>0</v>
      </c>
      <c r="U23" s="160">
        <f t="shared" si="1"/>
        <v>0</v>
      </c>
      <c r="AB23" s="160">
        <f t="shared" si="2"/>
        <v>0</v>
      </c>
      <c r="AC23" s="160">
        <f t="shared" si="3"/>
        <v>0</v>
      </c>
    </row>
    <row r="24" spans="1:29" s="160" customFormat="1" hidden="1" x14ac:dyDescent="0.25">
      <c r="A24" s="170" t="s">
        <v>7</v>
      </c>
      <c r="B24" s="171"/>
      <c r="C24" s="194">
        <v>1030301000</v>
      </c>
      <c r="D24" s="172">
        <f>IFERROR(VLOOKUP(C24,'tb control'!$C$10:$D$248,2,FALSE),0)</f>
        <v>0</v>
      </c>
      <c r="E24" s="173">
        <f>IFERROR(VLOOKUP($C24,'tb control'!$C$10:$E$248,3,FALSE),0)</f>
        <v>0</v>
      </c>
      <c r="F24" s="160">
        <f t="shared" si="0"/>
        <v>0</v>
      </c>
      <c r="G24" s="174"/>
      <c r="K24" s="158"/>
      <c r="L24" s="158"/>
      <c r="M24" s="158"/>
      <c r="N24" s="158"/>
      <c r="S24" s="158"/>
      <c r="T24" s="160">
        <v>149939.22</v>
      </c>
      <c r="U24" s="160">
        <f t="shared" si="1"/>
        <v>-149939.22</v>
      </c>
      <c r="AB24" s="160">
        <f t="shared" si="2"/>
        <v>0</v>
      </c>
      <c r="AC24" s="160">
        <f t="shared" si="3"/>
        <v>0</v>
      </c>
    </row>
    <row r="25" spans="1:29" s="160" customFormat="1" ht="16.5" hidden="1" customHeight="1" x14ac:dyDescent="0.25">
      <c r="A25" s="170" t="s">
        <v>8</v>
      </c>
      <c r="B25" s="171"/>
      <c r="C25" s="194">
        <v>1030302000</v>
      </c>
      <c r="D25" s="172">
        <f>IFERROR(VLOOKUP(C25,'tb control'!$C$10:$D$248,2,FALSE),0)</f>
        <v>0</v>
      </c>
      <c r="E25" s="173">
        <f>IFERROR(VLOOKUP($C25,'tb control'!$C$10:$E$248,3,FALSE),0)</f>
        <v>0</v>
      </c>
      <c r="F25" s="160">
        <f t="shared" si="0"/>
        <v>0</v>
      </c>
      <c r="G25" s="174"/>
      <c r="K25" s="158"/>
      <c r="L25" s="158"/>
      <c r="M25" s="158"/>
      <c r="N25" s="158"/>
      <c r="S25" s="158"/>
      <c r="T25" s="160">
        <v>0</v>
      </c>
      <c r="U25" s="160">
        <f t="shared" si="1"/>
        <v>0</v>
      </c>
      <c r="AB25" s="160">
        <f t="shared" si="2"/>
        <v>0</v>
      </c>
      <c r="AC25" s="160">
        <f t="shared" si="3"/>
        <v>0</v>
      </c>
    </row>
    <row r="26" spans="1:29" s="160" customFormat="1" x14ac:dyDescent="0.25">
      <c r="A26" s="170" t="s">
        <v>234</v>
      </c>
      <c r="B26" s="171"/>
      <c r="C26" s="194">
        <v>1030303000</v>
      </c>
      <c r="D26" s="289">
        <f>IFERROR(VLOOKUP(C26,'tb control'!$C$10:$D$248,2,FALSE),0)</f>
        <v>19282000</v>
      </c>
      <c r="E26" s="173">
        <f>IFERROR(VLOOKUP($C26,'tb control'!$C$10:$E$248,3,FALSE),0)</f>
        <v>0</v>
      </c>
      <c r="F26" s="160">
        <f t="shared" si="0"/>
        <v>19282000</v>
      </c>
      <c r="G26" s="174"/>
      <c r="K26" s="158"/>
      <c r="L26" s="158"/>
      <c r="M26" s="158"/>
      <c r="N26" s="158"/>
      <c r="S26" s="158"/>
      <c r="T26" s="160">
        <v>734641954.26999998</v>
      </c>
      <c r="U26" s="160">
        <f t="shared" si="1"/>
        <v>-715359954.26999998</v>
      </c>
      <c r="AB26" s="160">
        <f t="shared" si="2"/>
        <v>19282000</v>
      </c>
      <c r="AC26" s="160">
        <f t="shared" si="3"/>
        <v>19282000</v>
      </c>
    </row>
    <row r="27" spans="1:29" s="160" customFormat="1" ht="16.5" hidden="1" customHeight="1" x14ac:dyDescent="0.25">
      <c r="A27" s="170" t="s">
        <v>10</v>
      </c>
      <c r="B27" s="171"/>
      <c r="C27" s="194">
        <v>1030405000</v>
      </c>
      <c r="D27" s="172">
        <f>IFERROR(VLOOKUP(C27,'tb control'!$C$10:$D$248,2,FALSE),0)</f>
        <v>0</v>
      </c>
      <c r="E27" s="173">
        <f>IFERROR(VLOOKUP($C27,'tb control'!$C$10:$E$248,3,FALSE),0)</f>
        <v>0</v>
      </c>
      <c r="F27" s="160">
        <f t="shared" si="0"/>
        <v>0</v>
      </c>
      <c r="G27" s="174"/>
      <c r="K27" s="158"/>
      <c r="L27" s="158"/>
      <c r="M27" s="158"/>
      <c r="N27" s="158"/>
      <c r="S27" s="158"/>
      <c r="T27" s="160">
        <v>76828.350000000006</v>
      </c>
      <c r="U27" s="160">
        <f t="shared" si="1"/>
        <v>-76828.350000000006</v>
      </c>
      <c r="AB27" s="160">
        <f t="shared" si="2"/>
        <v>0</v>
      </c>
      <c r="AC27" s="160">
        <f t="shared" si="3"/>
        <v>0</v>
      </c>
    </row>
    <row r="28" spans="1:29" s="160" customFormat="1" hidden="1" x14ac:dyDescent="0.25">
      <c r="A28" s="170" t="s">
        <v>385</v>
      </c>
      <c r="B28" s="171"/>
      <c r="C28" s="194">
        <v>1030501000</v>
      </c>
      <c r="D28" s="172">
        <f>IFERROR(VLOOKUP(C28,'tb control'!$C$10:$D$248,2,FALSE),0)</f>
        <v>0</v>
      </c>
      <c r="E28" s="173">
        <f>IFERROR(VLOOKUP($C28,'tb control'!$C$10:$E$248,3,FALSE),0)</f>
        <v>0</v>
      </c>
      <c r="F28" s="160">
        <f t="shared" si="0"/>
        <v>0</v>
      </c>
      <c r="G28" s="174"/>
      <c r="K28" s="158"/>
      <c r="L28" s="158"/>
      <c r="M28" s="158"/>
      <c r="N28" s="158"/>
      <c r="S28" s="158"/>
      <c r="T28" s="160">
        <v>29922014.02</v>
      </c>
      <c r="U28" s="160">
        <f t="shared" si="1"/>
        <v>-29922014.02</v>
      </c>
      <c r="AB28" s="160">
        <f t="shared" si="2"/>
        <v>0</v>
      </c>
      <c r="AC28" s="160">
        <f t="shared" si="3"/>
        <v>0</v>
      </c>
    </row>
    <row r="29" spans="1:29" s="160" customFormat="1" hidden="1" x14ac:dyDescent="0.25">
      <c r="A29" s="170" t="s">
        <v>5</v>
      </c>
      <c r="B29" s="171"/>
      <c r="C29" s="226">
        <v>1039902000</v>
      </c>
      <c r="D29" s="172">
        <f>IFERROR(VLOOKUP(C29,'tb control'!$C$10:$D$248,2,FALSE),0)</f>
        <v>0</v>
      </c>
      <c r="E29" s="173">
        <f>IFERROR(VLOOKUP($C29,'tb control'!$C$10:$E$248,3,FALSE),0)</f>
        <v>0</v>
      </c>
      <c r="F29" s="160">
        <f t="shared" si="0"/>
        <v>0</v>
      </c>
      <c r="G29" s="174"/>
      <c r="K29" s="158"/>
      <c r="L29" s="158"/>
      <c r="M29" s="158"/>
      <c r="N29" s="158"/>
      <c r="S29" s="158"/>
      <c r="AB29" s="160">
        <f t="shared" si="2"/>
        <v>0</v>
      </c>
      <c r="AC29" s="160">
        <f t="shared" si="3"/>
        <v>0</v>
      </c>
    </row>
    <row r="30" spans="1:29" s="160" customFormat="1" hidden="1" x14ac:dyDescent="0.25">
      <c r="A30" s="170" t="s">
        <v>9</v>
      </c>
      <c r="B30" s="175"/>
      <c r="C30" s="229">
        <v>1039903000</v>
      </c>
      <c r="D30" s="172">
        <f>IFERROR(VLOOKUP(C30,'tb control'!$C$10:$D$248,2,FALSE),0)</f>
        <v>0</v>
      </c>
      <c r="E30" s="173">
        <f>IFERROR(VLOOKUP($C30,'tb control'!$C$10:$E$248,3,FALSE),0)</f>
        <v>0</v>
      </c>
      <c r="F30" s="160">
        <f t="shared" si="0"/>
        <v>0</v>
      </c>
      <c r="G30" s="174"/>
      <c r="K30" s="158"/>
      <c r="L30" s="158"/>
      <c r="M30" s="158"/>
      <c r="N30" s="158"/>
      <c r="S30" s="158"/>
      <c r="T30" s="160">
        <v>20942.849999999999</v>
      </c>
      <c r="U30" s="160">
        <f t="shared" si="1"/>
        <v>-20942.849999999999</v>
      </c>
      <c r="AB30" s="160">
        <f t="shared" si="2"/>
        <v>0</v>
      </c>
      <c r="AC30" s="160">
        <f t="shared" si="3"/>
        <v>0</v>
      </c>
    </row>
    <row r="31" spans="1:29" s="160" customFormat="1" hidden="1" x14ac:dyDescent="0.25">
      <c r="A31" s="170" t="s">
        <v>12</v>
      </c>
      <c r="B31" s="175"/>
      <c r="C31" s="229">
        <v>1039999000</v>
      </c>
      <c r="D31" s="172">
        <f>IFERROR(VLOOKUP(C31,'tb control'!$C$10:$D$248,2,FALSE),0)</f>
        <v>0</v>
      </c>
      <c r="E31" s="173">
        <f>IFERROR(VLOOKUP($C31,'tb control'!$C$10:$E$248,3,FALSE),0)</f>
        <v>0</v>
      </c>
      <c r="F31" s="160">
        <f t="shared" si="0"/>
        <v>0</v>
      </c>
      <c r="G31" s="174"/>
      <c r="K31" s="158"/>
      <c r="L31" s="158"/>
      <c r="M31" s="158"/>
      <c r="N31" s="158"/>
      <c r="S31" s="158"/>
      <c r="T31" s="160">
        <v>12437.02</v>
      </c>
      <c r="U31" s="160">
        <f t="shared" si="1"/>
        <v>-12437.02</v>
      </c>
      <c r="AB31" s="160">
        <f t="shared" si="2"/>
        <v>0</v>
      </c>
      <c r="AC31" s="160">
        <f t="shared" si="3"/>
        <v>0</v>
      </c>
    </row>
    <row r="32" spans="1:29" s="160" customFormat="1" hidden="1" x14ac:dyDescent="0.25">
      <c r="A32" s="170" t="s">
        <v>233</v>
      </c>
      <c r="B32" s="171"/>
      <c r="C32" s="194">
        <v>1040202000</v>
      </c>
      <c r="D32" s="172">
        <f>IFERROR(VLOOKUP(C32,'tb control'!$C$10:$D$248,2,FALSE),0)</f>
        <v>0</v>
      </c>
      <c r="E32" s="173">
        <f>IFERROR(VLOOKUP($C32,'tb control'!$C$10:$E$248,3,FALSE),0)</f>
        <v>0</v>
      </c>
      <c r="F32" s="160">
        <f t="shared" si="0"/>
        <v>0</v>
      </c>
      <c r="G32" s="174"/>
      <c r="K32" s="158"/>
      <c r="L32" s="158"/>
      <c r="M32" s="158"/>
      <c r="N32" s="158"/>
      <c r="S32" s="158"/>
      <c r="T32" s="160">
        <v>65380.03</v>
      </c>
      <c r="U32" s="160">
        <f t="shared" si="1"/>
        <v>-65380.03</v>
      </c>
      <c r="AB32" s="160">
        <f t="shared" si="2"/>
        <v>0</v>
      </c>
      <c r="AC32" s="160">
        <f t="shared" si="3"/>
        <v>0</v>
      </c>
    </row>
    <row r="33" spans="1:29" s="160" customFormat="1" hidden="1" x14ac:dyDescent="0.25">
      <c r="A33" s="170" t="s">
        <v>232</v>
      </c>
      <c r="B33" s="171"/>
      <c r="C33" s="194">
        <v>1040299000</v>
      </c>
      <c r="D33" s="172">
        <f>IFERROR(VLOOKUP(C33,'tb control'!$C$10:$D$248,2,FALSE),0)</f>
        <v>0</v>
      </c>
      <c r="E33" s="173">
        <f>IFERROR(VLOOKUP($C33,'tb control'!$C$10:$E$248,3,FALSE),0)</f>
        <v>0</v>
      </c>
      <c r="F33" s="160">
        <f t="shared" si="0"/>
        <v>0</v>
      </c>
      <c r="G33" s="174"/>
      <c r="K33" s="158"/>
      <c r="L33" s="158"/>
      <c r="M33" s="158"/>
      <c r="N33" s="158"/>
      <c r="S33" s="158"/>
      <c r="T33" s="160">
        <v>389015467.5</v>
      </c>
      <c r="U33" s="160">
        <f t="shared" si="1"/>
        <v>-389015467.5</v>
      </c>
      <c r="AB33" s="160">
        <f t="shared" si="2"/>
        <v>0</v>
      </c>
      <c r="AC33" s="160">
        <f t="shared" si="3"/>
        <v>0</v>
      </c>
    </row>
    <row r="34" spans="1:29" s="160" customFormat="1" hidden="1" x14ac:dyDescent="0.25">
      <c r="A34" s="170" t="s">
        <v>13</v>
      </c>
      <c r="B34" s="171"/>
      <c r="C34" s="194">
        <v>1040401000</v>
      </c>
      <c r="D34" s="172">
        <f>IFERROR(VLOOKUP(C34,'tb control'!$C$10:$D$248,2,FALSE),0)</f>
        <v>0</v>
      </c>
      <c r="E34" s="173">
        <f>IFERROR(VLOOKUP($C34,'tb control'!$C$10:$E$248,3,FALSE),0)</f>
        <v>0</v>
      </c>
      <c r="F34" s="160">
        <f t="shared" si="0"/>
        <v>0</v>
      </c>
      <c r="G34" s="174"/>
      <c r="K34" s="158"/>
      <c r="L34" s="158"/>
      <c r="M34" s="158"/>
      <c r="N34" s="158"/>
      <c r="S34" s="158"/>
      <c r="T34" s="160">
        <v>8079907.1100000003</v>
      </c>
      <c r="U34" s="160">
        <f t="shared" si="1"/>
        <v>-8079907.1100000003</v>
      </c>
      <c r="AB34" s="160">
        <f t="shared" si="2"/>
        <v>0</v>
      </c>
      <c r="AC34" s="160">
        <f t="shared" si="3"/>
        <v>0</v>
      </c>
    </row>
    <row r="35" spans="1:29" s="160" customFormat="1" hidden="1" x14ac:dyDescent="0.25">
      <c r="A35" s="170" t="s">
        <v>14</v>
      </c>
      <c r="B35" s="171"/>
      <c r="C35" s="194">
        <v>1040405000</v>
      </c>
      <c r="D35" s="172">
        <f>IFERROR(VLOOKUP(C35,'tb control'!$C$10:$D$248,2,FALSE),0)</f>
        <v>0</v>
      </c>
      <c r="E35" s="173">
        <f>IFERROR(VLOOKUP($C35,'tb control'!$C$10:$E$248,3,FALSE),0)</f>
        <v>0</v>
      </c>
      <c r="F35" s="160">
        <f t="shared" si="0"/>
        <v>0</v>
      </c>
      <c r="G35" s="174"/>
      <c r="K35" s="158"/>
      <c r="L35" s="158"/>
      <c r="M35" s="158"/>
      <c r="N35" s="158"/>
      <c r="S35" s="158"/>
      <c r="T35" s="160">
        <v>202395867.30000001</v>
      </c>
      <c r="U35" s="160">
        <f t="shared" si="1"/>
        <v>-202395867.30000001</v>
      </c>
      <c r="AB35" s="160">
        <f t="shared" si="2"/>
        <v>0</v>
      </c>
      <c r="AC35" s="160">
        <f t="shared" si="3"/>
        <v>0</v>
      </c>
    </row>
    <row r="36" spans="1:29" s="160" customFormat="1" hidden="1" x14ac:dyDescent="0.25">
      <c r="A36" s="170" t="s">
        <v>15</v>
      </c>
      <c r="B36" s="171"/>
      <c r="C36" s="194">
        <v>1040406000</v>
      </c>
      <c r="D36" s="172">
        <f>IFERROR(VLOOKUP(C36,'tb control'!$C$10:$D$248,2,FALSE),0)</f>
        <v>0</v>
      </c>
      <c r="E36" s="173">
        <f>IFERROR(VLOOKUP($C36,'tb control'!$C$10:$E$248,3,FALSE),0)</f>
        <v>0</v>
      </c>
      <c r="F36" s="160">
        <f t="shared" si="0"/>
        <v>0</v>
      </c>
      <c r="G36" s="174"/>
      <c r="K36" s="158"/>
      <c r="L36" s="158"/>
      <c r="M36" s="158"/>
      <c r="N36" s="158"/>
      <c r="S36" s="158"/>
      <c r="T36" s="160">
        <v>479717.3</v>
      </c>
      <c r="U36" s="160">
        <f t="shared" si="1"/>
        <v>-479717.3</v>
      </c>
      <c r="AB36" s="160">
        <f t="shared" si="2"/>
        <v>0</v>
      </c>
      <c r="AC36" s="160">
        <f t="shared" si="3"/>
        <v>0</v>
      </c>
    </row>
    <row r="37" spans="1:29" s="160" customFormat="1" hidden="1" x14ac:dyDescent="0.25">
      <c r="A37" s="170" t="s">
        <v>377</v>
      </c>
      <c r="B37" s="171"/>
      <c r="C37" s="194">
        <v>1040407000</v>
      </c>
      <c r="D37" s="172">
        <f>IFERROR(VLOOKUP(C37,'tb control'!$C$10:$D$248,2,FALSE),0)</f>
        <v>0</v>
      </c>
      <c r="E37" s="173">
        <f>IFERROR(VLOOKUP($C37,'tb control'!$C$10:$E$248,3,FALSE),0)</f>
        <v>0</v>
      </c>
      <c r="F37" s="160">
        <f t="shared" si="0"/>
        <v>0</v>
      </c>
      <c r="G37" s="174"/>
      <c r="K37" s="158"/>
      <c r="L37" s="158"/>
      <c r="M37" s="158"/>
      <c r="N37" s="158"/>
      <c r="S37" s="158"/>
      <c r="T37" s="160">
        <v>15695</v>
      </c>
      <c r="U37" s="160">
        <f t="shared" si="1"/>
        <v>-15695</v>
      </c>
      <c r="AB37" s="160">
        <f t="shared" si="2"/>
        <v>0</v>
      </c>
      <c r="AC37" s="160">
        <f t="shared" si="3"/>
        <v>0</v>
      </c>
    </row>
    <row r="38" spans="1:29" s="160" customFormat="1" hidden="1" x14ac:dyDescent="0.25">
      <c r="A38" s="170" t="s">
        <v>231</v>
      </c>
      <c r="B38" s="171"/>
      <c r="C38" s="194">
        <v>1040408000</v>
      </c>
      <c r="D38" s="172">
        <f>IFERROR(VLOOKUP(C38,'tb control'!$C$10:$D$248,2,FALSE),0)</f>
        <v>0</v>
      </c>
      <c r="E38" s="173">
        <f>IFERROR(VLOOKUP($C38,'tb control'!$C$10:$E$248,3,FALSE),0)</f>
        <v>0</v>
      </c>
      <c r="F38" s="160">
        <f t="shared" si="0"/>
        <v>0</v>
      </c>
      <c r="G38" s="174"/>
      <c r="K38" s="158"/>
      <c r="L38" s="158"/>
      <c r="M38" s="158"/>
      <c r="N38" s="158"/>
      <c r="S38" s="158"/>
      <c r="T38" s="160">
        <v>53260.55</v>
      </c>
      <c r="U38" s="160">
        <f t="shared" si="1"/>
        <v>-53260.55</v>
      </c>
      <c r="AB38" s="160">
        <f t="shared" si="2"/>
        <v>0</v>
      </c>
      <c r="AC38" s="160">
        <f t="shared" si="3"/>
        <v>0</v>
      </c>
    </row>
    <row r="39" spans="1:29" s="160" customFormat="1" hidden="1" x14ac:dyDescent="0.25">
      <c r="A39" s="170" t="s">
        <v>18</v>
      </c>
      <c r="B39" s="171"/>
      <c r="C39" s="194">
        <v>1040413000</v>
      </c>
      <c r="D39" s="172">
        <f>IFERROR(VLOOKUP(C39,'tb control'!$C$10:$D$248,2,FALSE),0)</f>
        <v>0</v>
      </c>
      <c r="E39" s="173">
        <f>IFERROR(VLOOKUP($C39,'tb control'!$C$10:$E$248,3,FALSE),0)</f>
        <v>0</v>
      </c>
      <c r="F39" s="160">
        <f t="shared" si="0"/>
        <v>0</v>
      </c>
      <c r="G39" s="174" t="e">
        <f>SUM(#REF!)</f>
        <v>#REF!</v>
      </c>
      <c r="K39" s="158"/>
      <c r="L39" s="158"/>
      <c r="M39" s="158"/>
      <c r="N39" s="158"/>
      <c r="S39" s="158"/>
      <c r="T39" s="160">
        <v>462000.63</v>
      </c>
      <c r="U39" s="160">
        <f t="shared" si="1"/>
        <v>-462000.63</v>
      </c>
      <c r="AB39" s="160">
        <f t="shared" si="2"/>
        <v>0</v>
      </c>
      <c r="AC39" s="160">
        <f t="shared" si="3"/>
        <v>0</v>
      </c>
    </row>
    <row r="40" spans="1:29" s="160" customFormat="1" ht="16.5" hidden="1" customHeight="1" x14ac:dyDescent="0.25">
      <c r="A40" s="170" t="s">
        <v>17</v>
      </c>
      <c r="B40" s="171"/>
      <c r="C40" s="194">
        <v>1040499000</v>
      </c>
      <c r="D40" s="172">
        <f>IFERROR(VLOOKUP(C40,'tb control'!$C$10:$D$248,2,FALSE),0)</f>
        <v>0</v>
      </c>
      <c r="E40" s="173">
        <f>IFERROR(VLOOKUP($C40,'tb control'!$C$10:$E$248,3,FALSE),0)</f>
        <v>0</v>
      </c>
      <c r="F40" s="160">
        <f t="shared" si="0"/>
        <v>0</v>
      </c>
      <c r="G40" s="174"/>
      <c r="K40" s="158"/>
      <c r="L40" s="158"/>
      <c r="M40" s="158"/>
      <c r="N40" s="158"/>
      <c r="S40" s="158"/>
      <c r="T40" s="160">
        <v>3908623.28</v>
      </c>
      <c r="U40" s="160">
        <f t="shared" si="1"/>
        <v>-3908623.28</v>
      </c>
      <c r="AB40" s="160">
        <f t="shared" si="2"/>
        <v>0</v>
      </c>
      <c r="AC40" s="160">
        <f t="shared" si="3"/>
        <v>0</v>
      </c>
    </row>
    <row r="41" spans="1:29" s="160" customFormat="1" hidden="1" x14ac:dyDescent="0.25">
      <c r="A41" s="170" t="s">
        <v>341</v>
      </c>
      <c r="B41" s="171"/>
      <c r="C41" s="194">
        <v>1040501000</v>
      </c>
      <c r="D41" s="172">
        <f>IFERROR(VLOOKUP(C41,'tb control'!$C$10:$D$248,2,FALSE),0)</f>
        <v>0</v>
      </c>
      <c r="E41" s="173">
        <f>IFERROR(VLOOKUP($C41,'tb control'!$C$10:$E$248,3,FALSE),0)</f>
        <v>0</v>
      </c>
      <c r="F41" s="160">
        <f t="shared" si="0"/>
        <v>0</v>
      </c>
      <c r="G41" s="174"/>
      <c r="K41" s="158"/>
      <c r="L41" s="158"/>
      <c r="M41" s="158"/>
      <c r="N41" s="158"/>
      <c r="S41" s="158"/>
      <c r="T41" s="160">
        <v>0</v>
      </c>
      <c r="U41" s="160">
        <f t="shared" si="1"/>
        <v>0</v>
      </c>
      <c r="AB41" s="160">
        <f t="shared" si="2"/>
        <v>0</v>
      </c>
      <c r="AC41" s="160">
        <f t="shared" si="3"/>
        <v>0</v>
      </c>
    </row>
    <row r="42" spans="1:29" s="160" customFormat="1" hidden="1" x14ac:dyDescent="0.25">
      <c r="A42" s="170" t="s">
        <v>342</v>
      </c>
      <c r="B42" s="171"/>
      <c r="C42" s="194">
        <v>1040502000</v>
      </c>
      <c r="D42" s="172">
        <f>IFERROR(VLOOKUP(C42,'tb control'!$C$10:$D$248,2,FALSE),0)</f>
        <v>0</v>
      </c>
      <c r="E42" s="173">
        <f>IFERROR(VLOOKUP($C42,'tb control'!$C$10:$E$248,3,FALSE),0)</f>
        <v>0</v>
      </c>
      <c r="F42" s="160">
        <f t="shared" ref="F42:F73" si="4">D42+E42</f>
        <v>0</v>
      </c>
      <c r="G42" s="174"/>
      <c r="I42" s="160">
        <v>102342794.58999994</v>
      </c>
      <c r="J42" s="160">
        <f>G42-I42</f>
        <v>-102342794.58999994</v>
      </c>
      <c r="K42" s="158"/>
      <c r="L42" s="158"/>
      <c r="M42" s="158"/>
      <c r="N42" s="158"/>
      <c r="P42" s="160">
        <v>32500</v>
      </c>
      <c r="Q42" s="160" t="e">
        <f>#REF!-P42</f>
        <v>#REF!</v>
      </c>
      <c r="S42" s="158"/>
      <c r="T42" s="160">
        <v>572752.5</v>
      </c>
      <c r="U42" s="160">
        <f t="shared" si="1"/>
        <v>-572752.5</v>
      </c>
      <c r="AB42" s="160">
        <f t="shared" si="2"/>
        <v>0</v>
      </c>
      <c r="AC42" s="160">
        <f t="shared" si="3"/>
        <v>0</v>
      </c>
    </row>
    <row r="43" spans="1:29" s="160" customFormat="1" ht="16.5" hidden="1" customHeight="1" x14ac:dyDescent="0.25">
      <c r="A43" s="170" t="s">
        <v>343</v>
      </c>
      <c r="B43" s="171"/>
      <c r="C43" s="194">
        <v>1040503000</v>
      </c>
      <c r="D43" s="172">
        <f>IFERROR(VLOOKUP(C43,'tb control'!$C$10:$D$248,2,FALSE),0)</f>
        <v>0</v>
      </c>
      <c r="E43" s="173">
        <f>IFERROR(VLOOKUP($C43,'tb control'!$C$10:$E$248,3,FALSE),0)</f>
        <v>0</v>
      </c>
      <c r="F43" s="160">
        <f t="shared" si="4"/>
        <v>0</v>
      </c>
      <c r="G43" s="174"/>
      <c r="K43" s="158"/>
      <c r="M43" s="158"/>
      <c r="N43" s="158"/>
      <c r="S43" s="158"/>
      <c r="T43" s="160">
        <v>1494542.39</v>
      </c>
      <c r="U43" s="160">
        <f t="shared" si="1"/>
        <v>-1494542.39</v>
      </c>
      <c r="AB43" s="160">
        <f t="shared" si="2"/>
        <v>0</v>
      </c>
      <c r="AC43" s="160">
        <f t="shared" si="3"/>
        <v>0</v>
      </c>
    </row>
    <row r="44" spans="1:29" s="160" customFormat="1" hidden="1" x14ac:dyDescent="0.25">
      <c r="A44" s="170" t="s">
        <v>367</v>
      </c>
      <c r="B44" s="171"/>
      <c r="C44" s="194">
        <v>1040507000</v>
      </c>
      <c r="D44" s="172">
        <f>IFERROR(VLOOKUP(C44,'tb control'!$C$10:$D$248,2,FALSE),0)</f>
        <v>0</v>
      </c>
      <c r="E44" s="173">
        <f>IFERROR(VLOOKUP($C44,'tb control'!$C$10:$E$248,3,FALSE),0)</f>
        <v>0</v>
      </c>
      <c r="F44" s="160">
        <f t="shared" si="4"/>
        <v>0</v>
      </c>
      <c r="G44" s="174"/>
      <c r="K44" s="158"/>
      <c r="M44" s="158"/>
      <c r="N44" s="158"/>
      <c r="S44" s="158"/>
      <c r="T44" s="160">
        <v>0</v>
      </c>
      <c r="U44" s="160">
        <f t="shared" si="1"/>
        <v>0</v>
      </c>
      <c r="AB44" s="160">
        <f t="shared" si="2"/>
        <v>0</v>
      </c>
      <c r="AC44" s="160">
        <f t="shared" si="3"/>
        <v>0</v>
      </c>
    </row>
    <row r="45" spans="1:29" s="160" customFormat="1" ht="16.5" hidden="1" customHeight="1" x14ac:dyDescent="0.25">
      <c r="A45" s="170" t="s">
        <v>344</v>
      </c>
      <c r="B45" s="171"/>
      <c r="C45" s="194">
        <v>1040510000</v>
      </c>
      <c r="D45" s="172">
        <f>IFERROR(VLOOKUP(C45,'tb control'!$C$10:$D$248,2,FALSE),0)</f>
        <v>0</v>
      </c>
      <c r="E45" s="173">
        <f>IFERROR(VLOOKUP($C45,'tb control'!$C$10:$E$248,3,FALSE),0)</f>
        <v>0</v>
      </c>
      <c r="F45" s="160">
        <f t="shared" si="4"/>
        <v>0</v>
      </c>
      <c r="G45" s="174"/>
      <c r="K45" s="158"/>
      <c r="M45" s="158"/>
      <c r="N45" s="158"/>
      <c r="S45" s="158"/>
      <c r="T45" s="160">
        <v>0</v>
      </c>
      <c r="U45" s="160">
        <f t="shared" si="1"/>
        <v>0</v>
      </c>
      <c r="AB45" s="160">
        <f t="shared" si="2"/>
        <v>0</v>
      </c>
      <c r="AC45" s="160">
        <f t="shared" si="3"/>
        <v>0</v>
      </c>
    </row>
    <row r="46" spans="1:29" s="160" customFormat="1" hidden="1" x14ac:dyDescent="0.25">
      <c r="A46" s="170" t="s">
        <v>345</v>
      </c>
      <c r="B46" s="171"/>
      <c r="C46" s="194">
        <v>1040512000</v>
      </c>
      <c r="D46" s="172">
        <f>IFERROR(VLOOKUP(C46,'tb control'!$C$10:$D$248,2,FALSE),0)</f>
        <v>0</v>
      </c>
      <c r="E46" s="173">
        <f>IFERROR(VLOOKUP($C46,'tb control'!$C$10:$E$248,3,FALSE),0)</f>
        <v>0</v>
      </c>
      <c r="F46" s="160">
        <f t="shared" si="4"/>
        <v>0</v>
      </c>
      <c r="G46" s="174"/>
      <c r="K46" s="158"/>
      <c r="M46" s="158"/>
      <c r="N46" s="158"/>
      <c r="S46" s="158"/>
      <c r="T46" s="160">
        <v>103090</v>
      </c>
      <c r="U46" s="160">
        <f t="shared" si="1"/>
        <v>-103090</v>
      </c>
      <c r="AB46" s="160">
        <f t="shared" si="2"/>
        <v>0</v>
      </c>
      <c r="AC46" s="160">
        <f t="shared" si="3"/>
        <v>0</v>
      </c>
    </row>
    <row r="47" spans="1:29" s="160" customFormat="1" hidden="1" x14ac:dyDescent="0.25">
      <c r="A47" s="170" t="s">
        <v>346</v>
      </c>
      <c r="B47" s="175"/>
      <c r="C47" s="194">
        <v>1040513000</v>
      </c>
      <c r="D47" s="172">
        <f>IFERROR(VLOOKUP(C47,'tb control'!$C$10:$D$248,2,FALSE),0)</f>
        <v>0</v>
      </c>
      <c r="E47" s="173">
        <f>IFERROR(VLOOKUP($C47,'tb control'!$C$10:$E$248,3,FALSE),0)</f>
        <v>0</v>
      </c>
      <c r="F47" s="160">
        <f t="shared" si="4"/>
        <v>0</v>
      </c>
      <c r="G47" s="177"/>
      <c r="K47" s="158"/>
      <c r="M47" s="158"/>
      <c r="N47" s="158"/>
      <c r="S47" s="158"/>
      <c r="T47" s="160">
        <v>375978</v>
      </c>
      <c r="U47" s="160">
        <f t="shared" si="1"/>
        <v>-375978</v>
      </c>
      <c r="AB47" s="160">
        <f t="shared" si="2"/>
        <v>0</v>
      </c>
      <c r="AC47" s="160">
        <f t="shared" si="3"/>
        <v>0</v>
      </c>
    </row>
    <row r="48" spans="1:29" s="178" customFormat="1" hidden="1" x14ac:dyDescent="0.25">
      <c r="A48" s="170" t="s">
        <v>365</v>
      </c>
      <c r="B48" s="171"/>
      <c r="C48" s="229">
        <v>1040599000</v>
      </c>
      <c r="D48" s="172">
        <f>IFERROR(VLOOKUP(C48,'tb control'!$C$10:$D$248,2,FALSE),0)</f>
        <v>0</v>
      </c>
      <c r="E48" s="173">
        <f>IFERROR(VLOOKUP($C48,'tb control'!$C$10:$E$248,3,FALSE),0)</f>
        <v>0</v>
      </c>
      <c r="F48" s="160">
        <f t="shared" si="4"/>
        <v>0</v>
      </c>
      <c r="G48" s="174">
        <f>SUM(D16:E16)</f>
        <v>0</v>
      </c>
      <c r="K48" s="176"/>
      <c r="M48" s="176"/>
      <c r="N48" s="176"/>
      <c r="S48" s="176"/>
      <c r="T48" s="178">
        <v>1882232</v>
      </c>
      <c r="U48" s="160">
        <f t="shared" si="1"/>
        <v>-1882232</v>
      </c>
      <c r="AB48" s="160">
        <f t="shared" si="2"/>
        <v>0</v>
      </c>
      <c r="AC48" s="160">
        <f t="shared" si="3"/>
        <v>0</v>
      </c>
    </row>
    <row r="49" spans="1:29" s="160" customFormat="1" hidden="1" x14ac:dyDescent="0.25">
      <c r="A49" s="170" t="s">
        <v>347</v>
      </c>
      <c r="B49" s="171"/>
      <c r="C49" s="194">
        <v>1040601000</v>
      </c>
      <c r="D49" s="172">
        <f>IFERROR(VLOOKUP(C49,'tb control'!$C$10:$D$248,2,FALSE),0)</f>
        <v>0</v>
      </c>
      <c r="E49" s="173">
        <f>IFERROR(VLOOKUP($C49,'tb control'!$C$10:$E$248,3,FALSE),0)</f>
        <v>0</v>
      </c>
      <c r="F49" s="160">
        <f t="shared" si="4"/>
        <v>0</v>
      </c>
      <c r="G49" s="174">
        <f>SUM(D11:E11)</f>
        <v>0</v>
      </c>
      <c r="K49" s="158"/>
      <c r="M49" s="158"/>
      <c r="N49" s="158"/>
      <c r="S49" s="158"/>
      <c r="T49" s="160">
        <v>635736.80000000005</v>
      </c>
      <c r="U49" s="160">
        <f t="shared" si="1"/>
        <v>-635736.80000000005</v>
      </c>
      <c r="AB49" s="160">
        <f t="shared" si="2"/>
        <v>0</v>
      </c>
      <c r="AC49" s="160">
        <f t="shared" si="3"/>
        <v>0</v>
      </c>
    </row>
    <row r="50" spans="1:29" s="160" customFormat="1" ht="16.5" hidden="1" customHeight="1" x14ac:dyDescent="0.25">
      <c r="A50" s="170" t="s">
        <v>21</v>
      </c>
      <c r="B50" s="171"/>
      <c r="C50" s="194">
        <v>1060101000</v>
      </c>
      <c r="D50" s="172">
        <f>IFERROR(VLOOKUP(C50,'tb control'!$C$10:$D$248,2,FALSE),0)</f>
        <v>0</v>
      </c>
      <c r="E50" s="173">
        <f>IFERROR(VLOOKUP($C50,'tb control'!$C$10:$E$248,3,FALSE),0)</f>
        <v>0</v>
      </c>
      <c r="F50" s="160">
        <f t="shared" si="4"/>
        <v>0</v>
      </c>
      <c r="G50" s="174">
        <f>SUM(D10:E10)</f>
        <v>0</v>
      </c>
      <c r="K50" s="158"/>
      <c r="L50" s="158"/>
      <c r="M50" s="158"/>
      <c r="N50" s="158"/>
      <c r="O50" s="160">
        <v>1163106.7</v>
      </c>
      <c r="P50" s="160">
        <v>1948000</v>
      </c>
      <c r="Q50" s="160">
        <f>D12+O50-P50+349400</f>
        <v>-435493.30000000005</v>
      </c>
      <c r="S50" s="158"/>
      <c r="T50" s="160">
        <v>13755000</v>
      </c>
      <c r="U50" s="160">
        <f t="shared" si="1"/>
        <v>-13755000</v>
      </c>
      <c r="AB50" s="160">
        <f t="shared" si="2"/>
        <v>0</v>
      </c>
      <c r="AC50" s="160">
        <f t="shared" si="3"/>
        <v>0</v>
      </c>
    </row>
    <row r="51" spans="1:29" s="160" customFormat="1" ht="16.5" hidden="1" customHeight="1" x14ac:dyDescent="0.25">
      <c r="A51" s="170" t="s">
        <v>230</v>
      </c>
      <c r="B51" s="171"/>
      <c r="C51" s="194">
        <v>1060299000</v>
      </c>
      <c r="D51" s="172">
        <f>IFERROR(VLOOKUP(C51,'tb control'!$C$10:$D$248,2,FALSE),0)</f>
        <v>0</v>
      </c>
      <c r="E51" s="173">
        <f>IFERROR(VLOOKUP($C51,'tb control'!$C$10:$E$248,3,FALSE),0)</f>
        <v>0</v>
      </c>
      <c r="F51" s="160">
        <f t="shared" si="4"/>
        <v>0</v>
      </c>
      <c r="G51" s="174"/>
      <c r="K51" s="158"/>
      <c r="L51" s="158"/>
      <c r="M51" s="158"/>
      <c r="N51" s="158"/>
      <c r="S51" s="158"/>
      <c r="T51" s="160">
        <v>699000</v>
      </c>
      <c r="U51" s="160">
        <f t="shared" si="1"/>
        <v>-699000</v>
      </c>
      <c r="AB51" s="160">
        <f t="shared" si="2"/>
        <v>0</v>
      </c>
      <c r="AC51" s="160">
        <f t="shared" si="3"/>
        <v>0</v>
      </c>
    </row>
    <row r="52" spans="1:29" s="160" customFormat="1" hidden="1" x14ac:dyDescent="0.25">
      <c r="A52" s="170" t="s">
        <v>383</v>
      </c>
      <c r="B52" s="171"/>
      <c r="C52" s="194">
        <v>1060299100</v>
      </c>
      <c r="D52" s="172">
        <f>IFERROR(VLOOKUP(C52,'tb control'!$C$10:$D$248,2,FALSE),0)</f>
        <v>0</v>
      </c>
      <c r="E52" s="173">
        <f>IFERROR(VLOOKUP($C52,'tb control'!$C$10:$E$248,3,FALSE),0)</f>
        <v>0</v>
      </c>
      <c r="F52" s="160">
        <f t="shared" si="4"/>
        <v>0</v>
      </c>
      <c r="G52" s="174"/>
      <c r="I52" s="160" t="e">
        <f>SUM(D10,#REF!,D17,D13,D15,D16,D18,D20)</f>
        <v>#REF!</v>
      </c>
      <c r="K52" s="158"/>
      <c r="M52" s="158"/>
      <c r="N52" s="158"/>
      <c r="P52" s="160">
        <v>93865.99</v>
      </c>
      <c r="Q52" s="160">
        <f>D13-P52</f>
        <v>-93865.99</v>
      </c>
      <c r="S52" s="158"/>
      <c r="T52" s="160">
        <v>0</v>
      </c>
      <c r="U52" s="160">
        <f t="shared" si="1"/>
        <v>0</v>
      </c>
      <c r="V52" s="160">
        <f>D52-E53</f>
        <v>0</v>
      </c>
      <c r="AB52" s="160">
        <f t="shared" si="2"/>
        <v>0</v>
      </c>
      <c r="AC52" s="160">
        <f t="shared" si="3"/>
        <v>0</v>
      </c>
    </row>
    <row r="53" spans="1:29" s="160" customFormat="1" hidden="1" x14ac:dyDescent="0.25">
      <c r="A53" s="170" t="s">
        <v>229</v>
      </c>
      <c r="B53" s="171"/>
      <c r="C53" s="194">
        <v>1060401000</v>
      </c>
      <c r="D53" s="172">
        <f>IFERROR(VLOOKUP(C53,'tb control'!$C$10:$D$248,2,FALSE),0)</f>
        <v>0</v>
      </c>
      <c r="E53" s="173">
        <f>IFERROR(VLOOKUP($C53,'tb control'!$C$10:$E$248,3,FALSE),0)</f>
        <v>0</v>
      </c>
      <c r="F53" s="160">
        <f t="shared" si="4"/>
        <v>0</v>
      </c>
      <c r="G53" s="174"/>
      <c r="K53" s="158"/>
      <c r="M53" s="158"/>
      <c r="N53" s="158"/>
      <c r="S53" s="158"/>
      <c r="T53" s="160">
        <v>87139238.760000005</v>
      </c>
      <c r="U53" s="160">
        <f t="shared" si="1"/>
        <v>-87139238.760000005</v>
      </c>
      <c r="AB53" s="160">
        <f t="shared" si="2"/>
        <v>0</v>
      </c>
      <c r="AC53" s="160">
        <f t="shared" si="3"/>
        <v>0</v>
      </c>
    </row>
    <row r="54" spans="1:29" s="160" customFormat="1" hidden="1" x14ac:dyDescent="0.25">
      <c r="A54" s="170" t="s">
        <v>355</v>
      </c>
      <c r="B54" s="171"/>
      <c r="C54" s="194">
        <v>1060401100</v>
      </c>
      <c r="D54" s="172">
        <f>IFERROR(VLOOKUP(C54,'tb control'!$C$10:$D$248,2,FALSE),0)</f>
        <v>0</v>
      </c>
      <c r="E54" s="173">
        <f>IFERROR(VLOOKUP($C54,'tb control'!$C$10:$E$248,3,FALSE),0)</f>
        <v>0</v>
      </c>
      <c r="F54" s="160">
        <f t="shared" si="4"/>
        <v>0</v>
      </c>
      <c r="G54" s="174"/>
      <c r="I54" s="160">
        <f>SUM(D17,D15,D16,D18,D20)</f>
        <v>0</v>
      </c>
      <c r="K54" s="158"/>
      <c r="L54" s="158"/>
      <c r="M54" s="158"/>
      <c r="N54" s="158"/>
      <c r="S54" s="158"/>
      <c r="T54" s="160">
        <v>0</v>
      </c>
      <c r="U54" s="160">
        <f t="shared" si="1"/>
        <v>0</v>
      </c>
      <c r="AB54" s="160">
        <f t="shared" si="2"/>
        <v>0</v>
      </c>
      <c r="AC54" s="160">
        <f t="shared" si="3"/>
        <v>0</v>
      </c>
    </row>
    <row r="55" spans="1:29" s="160" customFormat="1" hidden="1" x14ac:dyDescent="0.25">
      <c r="A55" s="170" t="s">
        <v>24</v>
      </c>
      <c r="B55" s="171"/>
      <c r="C55" s="194">
        <v>1060499000</v>
      </c>
      <c r="D55" s="172">
        <f>IFERROR(VLOOKUP(C55,'tb control'!$C$10:$D$248,2,FALSE),0)</f>
        <v>0</v>
      </c>
      <c r="E55" s="173">
        <f>IFERROR(VLOOKUP($C55,'tb control'!$C$10:$E$248,3,FALSE),0)</f>
        <v>0</v>
      </c>
      <c r="F55" s="160">
        <f t="shared" si="4"/>
        <v>0</v>
      </c>
      <c r="G55" s="174"/>
      <c r="K55" s="158"/>
      <c r="L55" s="158"/>
      <c r="M55" s="158"/>
      <c r="N55" s="158"/>
      <c r="S55" s="158"/>
      <c r="T55" s="160">
        <v>2303322.87</v>
      </c>
      <c r="U55" s="160">
        <f t="shared" si="1"/>
        <v>-2303322.87</v>
      </c>
      <c r="V55" s="160">
        <f>D54-E55</f>
        <v>0</v>
      </c>
      <c r="AB55" s="160">
        <f t="shared" si="2"/>
        <v>0</v>
      </c>
      <c r="AC55" s="160">
        <f t="shared" si="3"/>
        <v>0</v>
      </c>
    </row>
    <row r="56" spans="1:29" s="160" customFormat="1" hidden="1" x14ac:dyDescent="0.25">
      <c r="A56" s="170" t="s">
        <v>108</v>
      </c>
      <c r="B56" s="171"/>
      <c r="C56" s="194">
        <v>1060499100</v>
      </c>
      <c r="D56" s="172">
        <f>IFERROR(VLOOKUP(C56,'tb control'!$C$10:$D$248,2,FALSE),0)</f>
        <v>0</v>
      </c>
      <c r="E56" s="173">
        <f>IFERROR(VLOOKUP($C56,'tb control'!$C$10:$E$248,3,FALSE),0)</f>
        <v>0</v>
      </c>
      <c r="F56" s="160">
        <f t="shared" si="4"/>
        <v>0</v>
      </c>
      <c r="G56" s="174">
        <f>SUM(D2:E2)</f>
        <v>0</v>
      </c>
      <c r="K56" s="158"/>
      <c r="L56" s="158"/>
      <c r="M56" s="158"/>
      <c r="N56" s="158"/>
      <c r="S56" s="158"/>
      <c r="T56" s="160">
        <v>0</v>
      </c>
      <c r="U56" s="160">
        <f t="shared" si="1"/>
        <v>0</v>
      </c>
      <c r="AB56" s="160">
        <f t="shared" si="2"/>
        <v>0</v>
      </c>
      <c r="AC56" s="160">
        <f t="shared" si="3"/>
        <v>0</v>
      </c>
    </row>
    <row r="57" spans="1:29" s="160" customFormat="1" hidden="1" x14ac:dyDescent="0.25">
      <c r="A57" s="170" t="s">
        <v>25</v>
      </c>
      <c r="B57" s="171"/>
      <c r="C57" s="194">
        <v>1060502000</v>
      </c>
      <c r="D57" s="172">
        <f>IFERROR(VLOOKUP(C57,'tb control'!$C$10:$D$248,2,FALSE),0)</f>
        <v>0</v>
      </c>
      <c r="E57" s="173">
        <f>IFERROR(VLOOKUP($C57,'tb control'!$C$10:$E$248,3,FALSE),0)</f>
        <v>0</v>
      </c>
      <c r="F57" s="160">
        <f t="shared" si="4"/>
        <v>0</v>
      </c>
      <c r="G57" s="174"/>
      <c r="K57" s="158"/>
      <c r="L57" s="158"/>
      <c r="M57" s="158"/>
      <c r="N57" s="158"/>
      <c r="S57" s="158"/>
      <c r="T57" s="160">
        <v>21666953.699999999</v>
      </c>
      <c r="U57" s="160">
        <f t="shared" si="1"/>
        <v>-21666953.699999999</v>
      </c>
      <c r="V57" s="160">
        <f>D56-E57</f>
        <v>0</v>
      </c>
      <c r="AB57" s="160">
        <f t="shared" si="2"/>
        <v>0</v>
      </c>
      <c r="AC57" s="160">
        <f t="shared" si="3"/>
        <v>0</v>
      </c>
    </row>
    <row r="58" spans="1:29" s="160" customFormat="1" hidden="1" x14ac:dyDescent="0.25">
      <c r="A58" s="170" t="s">
        <v>90</v>
      </c>
      <c r="B58" s="171"/>
      <c r="C58" s="194">
        <v>1060502100</v>
      </c>
      <c r="D58" s="172">
        <f>IFERROR(VLOOKUP(C58,'tb control'!$C$10:$D$248,2,FALSE),0)</f>
        <v>0</v>
      </c>
      <c r="E58" s="173">
        <f>IFERROR(VLOOKUP($C58,'tb control'!$C$10:$E$248,3,FALSE),0)</f>
        <v>0</v>
      </c>
      <c r="F58" s="160">
        <f t="shared" si="4"/>
        <v>0</v>
      </c>
      <c r="G58" s="174">
        <f>SUM(D10:E10)</f>
        <v>0</v>
      </c>
      <c r="K58" s="158"/>
      <c r="L58" s="158"/>
      <c r="M58" s="158"/>
      <c r="N58" s="158"/>
      <c r="S58" s="158"/>
      <c r="T58" s="160">
        <v>0</v>
      </c>
      <c r="U58" s="160">
        <f t="shared" si="1"/>
        <v>0</v>
      </c>
      <c r="AB58" s="160">
        <f t="shared" si="2"/>
        <v>0</v>
      </c>
      <c r="AC58" s="160">
        <f t="shared" si="3"/>
        <v>0</v>
      </c>
    </row>
    <row r="59" spans="1:29" s="160" customFormat="1" hidden="1" x14ac:dyDescent="0.25">
      <c r="A59" s="170" t="s">
        <v>104</v>
      </c>
      <c r="B59" s="171"/>
      <c r="C59" s="194">
        <v>1060503000</v>
      </c>
      <c r="D59" s="172">
        <f>IFERROR(VLOOKUP(C59,'tb control'!$C$10:$D$248,2,FALSE),0)</f>
        <v>0</v>
      </c>
      <c r="E59" s="173">
        <f>IFERROR(VLOOKUP($C59,'tb control'!$C$10:$E$248,3,FALSE),0)</f>
        <v>0</v>
      </c>
      <c r="F59" s="160">
        <f t="shared" si="4"/>
        <v>0</v>
      </c>
      <c r="G59" s="174"/>
      <c r="K59" s="158"/>
      <c r="L59" s="158"/>
      <c r="M59" s="158"/>
      <c r="N59" s="158"/>
      <c r="S59" s="158"/>
      <c r="T59" s="160">
        <v>70074612.719999999</v>
      </c>
      <c r="U59" s="160">
        <f t="shared" si="1"/>
        <v>-70074612.719999999</v>
      </c>
      <c r="V59" s="160">
        <f>D58-E59</f>
        <v>0</v>
      </c>
      <c r="AB59" s="160">
        <f t="shared" si="2"/>
        <v>0</v>
      </c>
      <c r="AC59" s="160">
        <f t="shared" si="3"/>
        <v>0</v>
      </c>
    </row>
    <row r="60" spans="1:29" s="160" customFormat="1" hidden="1" x14ac:dyDescent="0.25">
      <c r="A60" s="170" t="s">
        <v>399</v>
      </c>
      <c r="B60" s="171"/>
      <c r="C60" s="194">
        <v>1060503100</v>
      </c>
      <c r="D60" s="172">
        <f>IFERROR(VLOOKUP(C60,'tb control'!$C$10:$D$248,2,FALSE),0)</f>
        <v>0</v>
      </c>
      <c r="E60" s="173">
        <f>IFERROR(VLOOKUP($C60,'tb control'!$C$10:$E$248,3,FALSE),0)</f>
        <v>0</v>
      </c>
      <c r="F60" s="160">
        <f t="shared" si="4"/>
        <v>0</v>
      </c>
      <c r="G60" s="174"/>
      <c r="K60" s="158"/>
      <c r="L60" s="158"/>
      <c r="M60" s="158"/>
      <c r="N60" s="158"/>
      <c r="S60" s="158"/>
      <c r="T60" s="160">
        <v>0</v>
      </c>
      <c r="U60" s="160">
        <f t="shared" si="1"/>
        <v>0</v>
      </c>
      <c r="AB60" s="160">
        <f t="shared" si="2"/>
        <v>0</v>
      </c>
      <c r="AC60" s="160">
        <f t="shared" si="3"/>
        <v>0</v>
      </c>
    </row>
    <row r="61" spans="1:29" s="160" customFormat="1" hidden="1" x14ac:dyDescent="0.25">
      <c r="A61" s="170" t="s">
        <v>26</v>
      </c>
      <c r="B61" s="171"/>
      <c r="C61" s="194">
        <v>1060507000</v>
      </c>
      <c r="D61" s="172">
        <f>IFERROR(VLOOKUP(C61,'tb control'!$C$10:$D$248,2,FALSE),0)</f>
        <v>0</v>
      </c>
      <c r="E61" s="173">
        <f>IFERROR(VLOOKUP($C61,'tb control'!$C$10:$E$248,3,FALSE),0)</f>
        <v>0</v>
      </c>
      <c r="F61" s="160">
        <f t="shared" si="4"/>
        <v>0</v>
      </c>
      <c r="G61" s="174"/>
      <c r="K61" s="158"/>
      <c r="L61" s="158"/>
      <c r="M61" s="158"/>
      <c r="N61" s="158"/>
      <c r="S61" s="158"/>
      <c r="T61" s="160">
        <v>833797.04</v>
      </c>
      <c r="U61" s="160">
        <f t="shared" si="1"/>
        <v>-833797.04</v>
      </c>
      <c r="V61" s="160">
        <f>D60-E61</f>
        <v>0</v>
      </c>
      <c r="AB61" s="160">
        <f t="shared" si="2"/>
        <v>0</v>
      </c>
      <c r="AC61" s="160">
        <f t="shared" si="3"/>
        <v>0</v>
      </c>
    </row>
    <row r="62" spans="1:29" s="160" customFormat="1" ht="16.5" hidden="1" customHeight="1" x14ac:dyDescent="0.25">
      <c r="A62" s="170" t="s">
        <v>92</v>
      </c>
      <c r="B62" s="171"/>
      <c r="C62" s="194">
        <v>1060507100</v>
      </c>
      <c r="D62" s="172">
        <f>IFERROR(VLOOKUP(C62,'tb control'!$C$10:$D$248,2,FALSE),0)</f>
        <v>0</v>
      </c>
      <c r="E62" s="173">
        <f>IFERROR(VLOOKUP($C62,'tb control'!$C$10:$E$248,3,FALSE),0)</f>
        <v>0</v>
      </c>
      <c r="F62" s="160">
        <f t="shared" si="4"/>
        <v>0</v>
      </c>
      <c r="G62" s="174">
        <f>SUM(D13:E13)</f>
        <v>0</v>
      </c>
      <c r="K62" s="158"/>
      <c r="L62" s="158"/>
      <c r="M62" s="158"/>
      <c r="N62" s="158"/>
      <c r="S62" s="158"/>
      <c r="T62" s="160">
        <v>0</v>
      </c>
      <c r="U62" s="160">
        <f t="shared" si="1"/>
        <v>0</v>
      </c>
      <c r="AB62" s="160">
        <f t="shared" si="2"/>
        <v>0</v>
      </c>
      <c r="AC62" s="160">
        <f t="shared" si="3"/>
        <v>0</v>
      </c>
    </row>
    <row r="63" spans="1:29" s="181" customFormat="1" ht="16.5" hidden="1" customHeight="1" x14ac:dyDescent="0.25">
      <c r="A63" s="170" t="s">
        <v>105</v>
      </c>
      <c r="B63" s="171"/>
      <c r="C63" s="194">
        <v>1060509000</v>
      </c>
      <c r="D63" s="172">
        <f>IFERROR(VLOOKUP(C63,'tb control'!$C$10:$D$248,2,FALSE),0)</f>
        <v>0</v>
      </c>
      <c r="E63" s="173">
        <f>IFERROR(VLOOKUP($C63,'tb control'!$C$10:$E$248,3,FALSE),0)</f>
        <v>0</v>
      </c>
      <c r="F63" s="160">
        <f t="shared" si="4"/>
        <v>0</v>
      </c>
      <c r="G63" s="180"/>
      <c r="K63" s="179"/>
      <c r="L63" s="179"/>
      <c r="M63" s="179"/>
      <c r="N63" s="179"/>
      <c r="S63" s="179"/>
      <c r="T63" s="181">
        <v>0</v>
      </c>
      <c r="U63" s="160">
        <f t="shared" si="1"/>
        <v>0</v>
      </c>
      <c r="AB63" s="160">
        <f t="shared" si="2"/>
        <v>0</v>
      </c>
      <c r="AC63" s="160">
        <f t="shared" si="3"/>
        <v>0</v>
      </c>
    </row>
    <row r="64" spans="1:29" s="160" customFormat="1" ht="16.5" hidden="1" customHeight="1" x14ac:dyDescent="0.25">
      <c r="A64" s="170" t="s">
        <v>110</v>
      </c>
      <c r="B64" s="175"/>
      <c r="C64" s="194">
        <v>1060509100</v>
      </c>
      <c r="D64" s="172">
        <f>IFERROR(VLOOKUP(C64,'tb control'!$C$10:$D$248,2,FALSE),0)</f>
        <v>0</v>
      </c>
      <c r="E64" s="173">
        <f>IFERROR(VLOOKUP($C64,'tb control'!$C$10:$E$248,3,FALSE),0)</f>
        <v>0</v>
      </c>
      <c r="F64" s="160">
        <f t="shared" si="4"/>
        <v>0</v>
      </c>
      <c r="G64" s="174">
        <f>SUM(D17:E17)</f>
        <v>0</v>
      </c>
      <c r="K64" s="158"/>
      <c r="L64" s="158"/>
      <c r="M64" s="158"/>
      <c r="N64" s="158"/>
      <c r="S64" s="158"/>
      <c r="T64" s="160">
        <v>0</v>
      </c>
      <c r="U64" s="160">
        <f t="shared" si="1"/>
        <v>0</v>
      </c>
      <c r="AB64" s="160">
        <f t="shared" si="2"/>
        <v>0</v>
      </c>
      <c r="AC64" s="160">
        <f t="shared" si="3"/>
        <v>0</v>
      </c>
    </row>
    <row r="65" spans="1:29" s="160" customFormat="1" ht="16.5" hidden="1" customHeight="1" x14ac:dyDescent="0.25">
      <c r="A65" s="170" t="s">
        <v>106</v>
      </c>
      <c r="B65" s="171"/>
      <c r="C65" s="194">
        <v>1060511000</v>
      </c>
      <c r="D65" s="172">
        <f>IFERROR(VLOOKUP(C65,'tb control'!$C$10:$D$248,2,FALSE),0)</f>
        <v>0</v>
      </c>
      <c r="E65" s="173">
        <f>IFERROR(VLOOKUP($C65,'tb control'!$C$10:$E$248,3,FALSE),0)</f>
        <v>0</v>
      </c>
      <c r="F65" s="160">
        <f t="shared" si="4"/>
        <v>0</v>
      </c>
      <c r="G65" s="174"/>
      <c r="K65" s="158"/>
      <c r="L65" s="158"/>
      <c r="M65" s="158"/>
      <c r="N65" s="158"/>
      <c r="S65" s="158"/>
      <c r="T65" s="160">
        <v>0</v>
      </c>
      <c r="U65" s="160">
        <f t="shared" si="1"/>
        <v>0</v>
      </c>
      <c r="AB65" s="160">
        <f t="shared" si="2"/>
        <v>0</v>
      </c>
      <c r="AC65" s="160">
        <f t="shared" si="3"/>
        <v>0</v>
      </c>
    </row>
    <row r="66" spans="1:29" s="160" customFormat="1" hidden="1" x14ac:dyDescent="0.25">
      <c r="A66" s="170" t="s">
        <v>111</v>
      </c>
      <c r="B66" s="171"/>
      <c r="C66" s="194">
        <v>1060511100</v>
      </c>
      <c r="D66" s="172">
        <f>IFERROR(VLOOKUP(C66,'tb control'!$C$10:$D$248,2,FALSE),0)</f>
        <v>0</v>
      </c>
      <c r="E66" s="173">
        <f>IFERROR(VLOOKUP($C66,'tb control'!$C$10:$E$248,3,FALSE),0)</f>
        <v>0</v>
      </c>
      <c r="F66" s="160">
        <f t="shared" si="4"/>
        <v>0</v>
      </c>
      <c r="G66" s="174"/>
      <c r="K66" s="158"/>
      <c r="L66" s="158"/>
      <c r="M66" s="158"/>
      <c r="N66" s="158"/>
      <c r="S66" s="158"/>
      <c r="T66" s="160">
        <v>0</v>
      </c>
      <c r="U66" s="160">
        <f t="shared" si="1"/>
        <v>0</v>
      </c>
      <c r="AB66" s="160">
        <f t="shared" si="2"/>
        <v>0</v>
      </c>
      <c r="AC66" s="160">
        <f t="shared" si="3"/>
        <v>0</v>
      </c>
    </row>
    <row r="67" spans="1:29" s="160" customFormat="1" hidden="1" x14ac:dyDescent="0.25">
      <c r="A67" s="170" t="s">
        <v>27</v>
      </c>
      <c r="B67" s="171"/>
      <c r="C67" s="194">
        <v>1060513000</v>
      </c>
      <c r="D67" s="172">
        <f>IFERROR(VLOOKUP(C67,'tb control'!$C$10:$D$248,2,FALSE),0)</f>
        <v>0</v>
      </c>
      <c r="E67" s="173">
        <f>IFERROR(VLOOKUP($C67,'tb control'!$C$10:$E$248,3,FALSE),0)</f>
        <v>0</v>
      </c>
      <c r="F67" s="160">
        <f t="shared" si="4"/>
        <v>0</v>
      </c>
      <c r="G67" s="174"/>
      <c r="K67" s="158"/>
      <c r="L67" s="158"/>
      <c r="M67" s="158"/>
      <c r="N67" s="158"/>
      <c r="S67" s="158"/>
      <c r="T67" s="160">
        <v>133974</v>
      </c>
      <c r="U67" s="160">
        <f t="shared" si="1"/>
        <v>-133974</v>
      </c>
      <c r="V67" s="160">
        <f>D66-E67</f>
        <v>0</v>
      </c>
      <c r="AB67" s="160">
        <f t="shared" si="2"/>
        <v>0</v>
      </c>
      <c r="AC67" s="160">
        <f t="shared" si="3"/>
        <v>0</v>
      </c>
    </row>
    <row r="68" spans="1:29" s="160" customFormat="1" hidden="1" x14ac:dyDescent="0.25">
      <c r="A68" s="170" t="s">
        <v>93</v>
      </c>
      <c r="B68" s="171"/>
      <c r="C68" s="194">
        <v>1060513100</v>
      </c>
      <c r="D68" s="172">
        <f>IFERROR(VLOOKUP(C68,'tb control'!$C$10:$D$248,2,FALSE),0)</f>
        <v>0</v>
      </c>
      <c r="E68" s="173">
        <f>IFERROR(VLOOKUP($C68,'tb control'!$C$10:$E$248,3,FALSE),0)</f>
        <v>0</v>
      </c>
      <c r="F68" s="160">
        <f t="shared" si="4"/>
        <v>0</v>
      </c>
      <c r="G68" s="174"/>
      <c r="K68" s="158"/>
      <c r="L68" s="158"/>
      <c r="M68" s="158"/>
      <c r="N68" s="158"/>
      <c r="S68" s="158"/>
      <c r="T68" s="160">
        <v>0</v>
      </c>
      <c r="U68" s="160">
        <f t="shared" si="1"/>
        <v>0</v>
      </c>
      <c r="AB68" s="160">
        <f t="shared" si="2"/>
        <v>0</v>
      </c>
      <c r="AC68" s="160">
        <f t="shared" si="3"/>
        <v>0</v>
      </c>
    </row>
    <row r="69" spans="1:29" s="160" customFormat="1" hidden="1" x14ac:dyDescent="0.25">
      <c r="A69" s="170" t="s">
        <v>257</v>
      </c>
      <c r="B69" s="171"/>
      <c r="C69" s="194">
        <v>1060514000</v>
      </c>
      <c r="D69" s="172">
        <f>IFERROR(VLOOKUP(C69,'tb control'!$C$10:$D$248,2,FALSE),0)</f>
        <v>0</v>
      </c>
      <c r="E69" s="173">
        <f>IFERROR(VLOOKUP($C69,'tb control'!$C$10:$E$248,3,FALSE),0)</f>
        <v>0</v>
      </c>
      <c r="F69" s="160">
        <f t="shared" si="4"/>
        <v>0</v>
      </c>
      <c r="G69" s="174"/>
      <c r="K69" s="158"/>
      <c r="L69" s="158"/>
      <c r="M69" s="158"/>
      <c r="N69" s="158"/>
      <c r="S69" s="158"/>
      <c r="T69" s="160">
        <v>401520</v>
      </c>
      <c r="U69" s="160">
        <f t="shared" si="1"/>
        <v>-401520</v>
      </c>
      <c r="V69" s="160">
        <f>D68-E69</f>
        <v>0</v>
      </c>
      <c r="AB69" s="160">
        <f t="shared" si="2"/>
        <v>0</v>
      </c>
      <c r="AC69" s="160">
        <f t="shared" si="3"/>
        <v>0</v>
      </c>
    </row>
    <row r="70" spans="1:29" s="160" customFormat="1" ht="16.5" hidden="1" customHeight="1" x14ac:dyDescent="0.25">
      <c r="A70" s="170" t="s">
        <v>258</v>
      </c>
      <c r="B70" s="171"/>
      <c r="C70" s="194">
        <v>1060514100</v>
      </c>
      <c r="D70" s="172">
        <f>IFERROR(VLOOKUP(C70,'tb control'!$C$10:$D$248,2,FALSE),0)</f>
        <v>0</v>
      </c>
      <c r="E70" s="173">
        <f>IFERROR(VLOOKUP($C70,'tb control'!$C$10:$E$248,3,FALSE),0)</f>
        <v>0</v>
      </c>
      <c r="F70" s="160">
        <f t="shared" si="4"/>
        <v>0</v>
      </c>
      <c r="G70" s="174"/>
      <c r="K70" s="158"/>
      <c r="L70" s="158"/>
      <c r="M70" s="158"/>
      <c r="N70" s="158"/>
      <c r="S70" s="158"/>
      <c r="T70" s="160">
        <v>0</v>
      </c>
      <c r="U70" s="160">
        <f t="shared" si="1"/>
        <v>0</v>
      </c>
      <c r="AB70" s="160">
        <f t="shared" si="2"/>
        <v>0</v>
      </c>
      <c r="AC70" s="160">
        <f t="shared" si="3"/>
        <v>0</v>
      </c>
    </row>
    <row r="71" spans="1:29" s="160" customFormat="1" ht="16.5" hidden="1" customHeight="1" x14ac:dyDescent="0.25">
      <c r="A71" s="170" t="s">
        <v>107</v>
      </c>
      <c r="B71" s="171"/>
      <c r="C71" s="194">
        <v>1060599000</v>
      </c>
      <c r="D71" s="172">
        <f>IFERROR(VLOOKUP(C71,'tb control'!$C$10:$D$248,2,FALSE),0)</f>
        <v>0</v>
      </c>
      <c r="E71" s="173">
        <f>IFERROR(VLOOKUP($C71,'tb control'!$C$10:$E$248,3,FALSE),0)</f>
        <v>0</v>
      </c>
      <c r="F71" s="160">
        <f t="shared" si="4"/>
        <v>0</v>
      </c>
      <c r="G71" s="174"/>
      <c r="K71" s="158"/>
      <c r="L71" s="158"/>
      <c r="M71" s="158"/>
      <c r="N71" s="158"/>
      <c r="S71" s="158"/>
      <c r="T71" s="160">
        <v>0</v>
      </c>
      <c r="U71" s="160">
        <f t="shared" si="1"/>
        <v>0</v>
      </c>
      <c r="AB71" s="160">
        <f t="shared" si="2"/>
        <v>0</v>
      </c>
      <c r="AC71" s="160">
        <f t="shared" si="3"/>
        <v>0</v>
      </c>
    </row>
    <row r="72" spans="1:29" s="160" customFormat="1" hidden="1" x14ac:dyDescent="0.25">
      <c r="A72" s="170" t="s">
        <v>112</v>
      </c>
      <c r="B72" s="171"/>
      <c r="C72" s="194">
        <v>1060599100</v>
      </c>
      <c r="D72" s="172">
        <f>IFERROR(VLOOKUP(C72,'tb control'!$C$10:$D$248,2,FALSE),0)</f>
        <v>0</v>
      </c>
      <c r="E72" s="173">
        <f>IFERROR(VLOOKUP($C72,'tb control'!$C$10:$E$248,3,FALSE),0)</f>
        <v>0</v>
      </c>
      <c r="F72" s="160">
        <f t="shared" si="4"/>
        <v>0</v>
      </c>
      <c r="G72" s="174"/>
      <c r="K72" s="158"/>
      <c r="L72" s="158"/>
      <c r="M72" s="158"/>
      <c r="N72" s="158"/>
      <c r="S72" s="158"/>
      <c r="T72" s="160">
        <v>0</v>
      </c>
      <c r="U72" s="160">
        <f t="shared" si="1"/>
        <v>0</v>
      </c>
      <c r="AB72" s="160">
        <f t="shared" si="2"/>
        <v>0</v>
      </c>
      <c r="AC72" s="160">
        <f t="shared" si="3"/>
        <v>0</v>
      </c>
    </row>
    <row r="73" spans="1:29" s="160" customFormat="1" hidden="1" x14ac:dyDescent="0.25">
      <c r="A73" s="170" t="s">
        <v>28</v>
      </c>
      <c r="B73" s="171"/>
      <c r="C73" s="194">
        <v>1060601000</v>
      </c>
      <c r="D73" s="172">
        <f>IFERROR(VLOOKUP(C73,'tb control'!$C$10:$D$248,2,FALSE),0)</f>
        <v>0</v>
      </c>
      <c r="E73" s="173">
        <f>IFERROR(VLOOKUP($C73,'tb control'!$C$10:$E$248,3,FALSE),0)</f>
        <v>0</v>
      </c>
      <c r="F73" s="160">
        <f t="shared" si="4"/>
        <v>0</v>
      </c>
      <c r="G73" s="174">
        <f>D73-E74</f>
        <v>0</v>
      </c>
      <c r="K73" s="158"/>
      <c r="L73" s="158"/>
      <c r="M73" s="158"/>
      <c r="N73" s="158"/>
      <c r="S73" s="158"/>
      <c r="AB73" s="160">
        <f t="shared" si="2"/>
        <v>0</v>
      </c>
      <c r="AC73" s="160">
        <f t="shared" si="3"/>
        <v>0</v>
      </c>
    </row>
    <row r="74" spans="1:29" s="160" customFormat="1" ht="16.5" hidden="1" customHeight="1" x14ac:dyDescent="0.25">
      <c r="A74" s="170" t="s">
        <v>94</v>
      </c>
      <c r="B74" s="171"/>
      <c r="C74" s="194">
        <v>1060601100</v>
      </c>
      <c r="D74" s="172">
        <f>IFERROR(VLOOKUP(C74,'tb control'!$C$10:$D$248,2,FALSE),0)</f>
        <v>0</v>
      </c>
      <c r="E74" s="173">
        <f>IFERROR(VLOOKUP($C74,'tb control'!$C$10:$E$248,3,FALSE),0)</f>
        <v>0</v>
      </c>
      <c r="F74" s="160">
        <f t="shared" ref="F74:F105" si="5">D74+E74</f>
        <v>0</v>
      </c>
      <c r="G74" s="174"/>
      <c r="K74" s="158"/>
      <c r="L74" s="158"/>
      <c r="M74" s="158"/>
      <c r="N74" s="158"/>
      <c r="S74" s="158"/>
      <c r="AB74" s="160">
        <f t="shared" si="2"/>
        <v>0</v>
      </c>
      <c r="AC74" s="160">
        <f t="shared" si="3"/>
        <v>0</v>
      </c>
    </row>
    <row r="75" spans="1:29" s="160" customFormat="1" ht="16.5" hidden="1" customHeight="1" x14ac:dyDescent="0.25">
      <c r="A75" s="170" t="s">
        <v>88</v>
      </c>
      <c r="B75" s="171"/>
      <c r="C75" s="194">
        <v>1060701000</v>
      </c>
      <c r="D75" s="172">
        <f>IFERROR(VLOOKUP(C75,'tb control'!$C$10:$D$248,2,FALSE),0)</f>
        <v>0</v>
      </c>
      <c r="E75" s="173">
        <f>IFERROR(VLOOKUP($C75,'tb control'!$C$10:$E$248,3,FALSE),0)</f>
        <v>0</v>
      </c>
      <c r="F75" s="160">
        <f t="shared" si="5"/>
        <v>0</v>
      </c>
      <c r="G75" s="174">
        <f>G73-E112</f>
        <v>-11000000</v>
      </c>
      <c r="K75" s="158"/>
      <c r="L75" s="158"/>
      <c r="M75" s="158"/>
      <c r="N75" s="158"/>
      <c r="S75" s="158"/>
      <c r="T75" s="160">
        <v>0</v>
      </c>
      <c r="U75" s="160">
        <f t="shared" si="1"/>
        <v>0</v>
      </c>
      <c r="AB75" s="160">
        <f t="shared" ref="AB75:AB138" si="6">D75+E75</f>
        <v>0</v>
      </c>
      <c r="AC75" s="160">
        <f t="shared" ref="AC75:AC138" si="7">D75+E75</f>
        <v>0</v>
      </c>
    </row>
    <row r="76" spans="1:29" hidden="1" x14ac:dyDescent="0.25">
      <c r="A76" s="170" t="s">
        <v>91</v>
      </c>
      <c r="B76" s="171"/>
      <c r="C76" s="194">
        <v>1060701100</v>
      </c>
      <c r="D76" s="172">
        <f>IFERROR(VLOOKUP(C76,'tb control'!$C$10:$D$248,2,FALSE),0)</f>
        <v>0</v>
      </c>
      <c r="E76" s="173">
        <f>IFERROR(VLOOKUP($C76,'tb control'!$C$10:$E$248,3,FALSE),0)</f>
        <v>0</v>
      </c>
      <c r="F76" s="160">
        <f t="shared" si="5"/>
        <v>0</v>
      </c>
      <c r="G76" s="174"/>
      <c r="H76" s="160"/>
      <c r="I76" s="160">
        <v>86169844.049999788</v>
      </c>
      <c r="L76" s="160">
        <v>60653680.450000003</v>
      </c>
      <c r="T76" s="160">
        <v>0</v>
      </c>
      <c r="U76" s="160">
        <f t="shared" si="1"/>
        <v>0</v>
      </c>
      <c r="AB76" s="160">
        <f t="shared" si="6"/>
        <v>0</v>
      </c>
      <c r="AC76" s="160">
        <f t="shared" si="7"/>
        <v>0</v>
      </c>
    </row>
    <row r="77" spans="1:29" hidden="1" x14ac:dyDescent="0.25">
      <c r="A77" s="170" t="s">
        <v>103</v>
      </c>
      <c r="B77" s="171"/>
      <c r="C77" s="194">
        <v>1060702000</v>
      </c>
      <c r="D77" s="172">
        <f>IFERROR(VLOOKUP(C77,'tb control'!$C$10:$D$248,2,FALSE),0)</f>
        <v>0</v>
      </c>
      <c r="E77" s="173">
        <f>IFERROR(VLOOKUP($C77,'tb control'!$C$10:$E$248,3,FALSE),0)</f>
        <v>0</v>
      </c>
      <c r="F77" s="160">
        <f t="shared" si="5"/>
        <v>0</v>
      </c>
      <c r="G77" s="174"/>
      <c r="H77" s="160"/>
      <c r="L77" s="160"/>
      <c r="T77" s="160">
        <v>6005501.1299999999</v>
      </c>
      <c r="U77" s="160">
        <f t="shared" ref="U77:U147" si="8">D77-T77</f>
        <v>-6005501.1299999999</v>
      </c>
      <c r="V77" s="160">
        <f>D76-E77</f>
        <v>0</v>
      </c>
      <c r="AB77" s="160">
        <f t="shared" si="6"/>
        <v>0</v>
      </c>
      <c r="AC77" s="160">
        <f t="shared" si="7"/>
        <v>0</v>
      </c>
    </row>
    <row r="78" spans="1:29" hidden="1" x14ac:dyDescent="0.25">
      <c r="A78" s="170" t="s">
        <v>109</v>
      </c>
      <c r="B78" s="171"/>
      <c r="C78" s="194">
        <v>1060702100</v>
      </c>
      <c r="D78" s="172">
        <f>IFERROR(VLOOKUP(C78,'tb control'!$C$10:$D$248,2,FALSE),0)</f>
        <v>0</v>
      </c>
      <c r="E78" s="173">
        <f>IFERROR(VLOOKUP($C78,'tb control'!$C$10:$E$248,3,FALSE),0)</f>
        <v>0</v>
      </c>
      <c r="F78" s="160">
        <f t="shared" si="5"/>
        <v>0</v>
      </c>
      <c r="G78" s="174">
        <f>SUM(D30:E30)</f>
        <v>0</v>
      </c>
      <c r="H78" s="160"/>
      <c r="I78" s="160">
        <f>I54-I76</f>
        <v>-86169844.049999788</v>
      </c>
      <c r="L78" s="160">
        <v>66506424.899999999</v>
      </c>
      <c r="T78" s="160">
        <v>0</v>
      </c>
      <c r="U78" s="160">
        <f t="shared" si="8"/>
        <v>0</v>
      </c>
      <c r="AB78" s="160">
        <f t="shared" si="6"/>
        <v>0</v>
      </c>
      <c r="AC78" s="160">
        <f t="shared" si="7"/>
        <v>0</v>
      </c>
    </row>
    <row r="79" spans="1:29" hidden="1" x14ac:dyDescent="0.25">
      <c r="A79" s="170" t="s">
        <v>228</v>
      </c>
      <c r="B79" s="171"/>
      <c r="C79" s="229">
        <v>1069803000</v>
      </c>
      <c r="D79" s="172">
        <f>IFERROR(VLOOKUP(C79,'tb control'!$C$10:$D$248,2,FALSE),0)</f>
        <v>0</v>
      </c>
      <c r="E79" s="173">
        <f>IFERROR(VLOOKUP($C79,'tb control'!$C$10:$E$248,3,FALSE),0)</f>
        <v>0</v>
      </c>
      <c r="F79" s="160">
        <f t="shared" si="5"/>
        <v>0</v>
      </c>
      <c r="G79" s="174">
        <f>SUM(D66:E66)</f>
        <v>0</v>
      </c>
      <c r="H79" s="160"/>
      <c r="T79" s="160">
        <v>19800</v>
      </c>
      <c r="U79" s="160">
        <f t="shared" si="8"/>
        <v>-19800</v>
      </c>
      <c r="AB79" s="160">
        <f t="shared" si="6"/>
        <v>0</v>
      </c>
      <c r="AC79" s="160">
        <f t="shared" si="7"/>
        <v>0</v>
      </c>
    </row>
    <row r="80" spans="1:29" hidden="1" x14ac:dyDescent="0.25">
      <c r="A80" s="170" t="s">
        <v>89</v>
      </c>
      <c r="B80" s="171"/>
      <c r="C80" s="194">
        <v>1069999000</v>
      </c>
      <c r="D80" s="172">
        <f>IFERROR(VLOOKUP(C80,'tb control'!$C$10:$D$248,2,FALSE),0)</f>
        <v>0</v>
      </c>
      <c r="E80" s="173">
        <f>IFERROR(VLOOKUP($C80,'tb control'!$C$10:$E$248,3,FALSE),0)</f>
        <v>0</v>
      </c>
      <c r="F80" s="160">
        <f t="shared" si="5"/>
        <v>0</v>
      </c>
      <c r="G80" s="174"/>
      <c r="H80" s="160"/>
      <c r="T80" s="160">
        <v>0</v>
      </c>
      <c r="U80" s="160">
        <f t="shared" si="8"/>
        <v>0</v>
      </c>
      <c r="AB80" s="160">
        <f t="shared" si="6"/>
        <v>0</v>
      </c>
      <c r="AC80" s="160">
        <f t="shared" si="7"/>
        <v>0</v>
      </c>
    </row>
    <row r="81" spans="1:29" hidden="1" x14ac:dyDescent="0.25">
      <c r="A81" s="170" t="s">
        <v>95</v>
      </c>
      <c r="B81" s="171"/>
      <c r="C81" s="194">
        <v>1069999100</v>
      </c>
      <c r="D81" s="172">
        <f>IFERROR(VLOOKUP(C81,'tb control'!$C$10:$D$248,2,FALSE),0)</f>
        <v>0</v>
      </c>
      <c r="E81" s="173">
        <f>IFERROR(VLOOKUP($C81,'tb control'!$C$10:$E$248,3,FALSE),0)</f>
        <v>0</v>
      </c>
      <c r="F81" s="160">
        <f t="shared" si="5"/>
        <v>0</v>
      </c>
      <c r="G81" s="174"/>
      <c r="H81" s="160"/>
      <c r="T81" s="160">
        <v>62972551.200000003</v>
      </c>
      <c r="U81" s="160">
        <f t="shared" si="8"/>
        <v>-62972551.200000003</v>
      </c>
      <c r="AB81" s="160">
        <f t="shared" si="6"/>
        <v>0</v>
      </c>
      <c r="AC81" s="160">
        <f t="shared" si="7"/>
        <v>0</v>
      </c>
    </row>
    <row r="82" spans="1:29" s="160" customFormat="1" hidden="1" x14ac:dyDescent="0.25">
      <c r="A82" s="170" t="s">
        <v>350</v>
      </c>
      <c r="B82" s="171"/>
      <c r="C82" s="194">
        <v>1080102000</v>
      </c>
      <c r="D82" s="172">
        <f>IFERROR(VLOOKUP(C82,'tb control'!$C$10:$D$248,2,FALSE),0)</f>
        <v>0</v>
      </c>
      <c r="E82" s="173">
        <f>IFERROR(VLOOKUP($C82,'tb control'!$C$10:$E$248,3,FALSE),0)</f>
        <v>0</v>
      </c>
      <c r="F82" s="160">
        <f t="shared" si="5"/>
        <v>0</v>
      </c>
      <c r="G82" s="174"/>
      <c r="K82" s="158"/>
      <c r="L82" s="158"/>
      <c r="M82" s="158"/>
      <c r="N82" s="158"/>
      <c r="S82" s="158"/>
      <c r="T82" s="160">
        <v>32850</v>
      </c>
      <c r="U82" s="160">
        <f t="shared" si="8"/>
        <v>-32850</v>
      </c>
      <c r="AB82" s="160">
        <f t="shared" si="6"/>
        <v>0</v>
      </c>
      <c r="AC82" s="160">
        <f t="shared" si="7"/>
        <v>0</v>
      </c>
    </row>
    <row r="83" spans="1:29" s="160" customFormat="1" hidden="1" x14ac:dyDescent="0.25">
      <c r="A83" s="170" t="s">
        <v>351</v>
      </c>
      <c r="B83" s="171"/>
      <c r="C83" s="194">
        <v>1080102100</v>
      </c>
      <c r="D83" s="172">
        <f>IFERROR(VLOOKUP(C83,'tb control'!$C$10:$D$248,2,FALSE),0)</f>
        <v>0</v>
      </c>
      <c r="E83" s="173">
        <f>IFERROR(VLOOKUP($C83,'tb control'!$C$10:$E$248,3,FALSE),0)</f>
        <v>0</v>
      </c>
      <c r="F83" s="160">
        <f t="shared" si="5"/>
        <v>0</v>
      </c>
      <c r="G83" s="174">
        <f>SUM(D35:E35)</f>
        <v>0</v>
      </c>
      <c r="K83" s="158"/>
      <c r="L83" s="158"/>
      <c r="M83" s="158"/>
      <c r="N83" s="158"/>
      <c r="S83" s="158"/>
      <c r="T83" s="160">
        <v>0</v>
      </c>
      <c r="U83" s="160">
        <f t="shared" si="8"/>
        <v>0</v>
      </c>
      <c r="AB83" s="160">
        <f t="shared" si="6"/>
        <v>0</v>
      </c>
      <c r="AC83" s="160">
        <f t="shared" si="7"/>
        <v>0</v>
      </c>
    </row>
    <row r="84" spans="1:29" s="160" customFormat="1" hidden="1" x14ac:dyDescent="0.25">
      <c r="A84" s="170" t="s">
        <v>226</v>
      </c>
      <c r="B84" s="171"/>
      <c r="C84" s="224">
        <v>1990102000</v>
      </c>
      <c r="D84" s="172">
        <f>IFERROR(VLOOKUP(C84,'tb control'!$C$10:$D$248,2,FALSE),0)</f>
        <v>0</v>
      </c>
      <c r="E84" s="173">
        <f>IFERROR(VLOOKUP($C84,'tb control'!$C$10:$E$248,3,FALSE),0)</f>
        <v>0</v>
      </c>
      <c r="F84" s="160">
        <f t="shared" si="5"/>
        <v>0</v>
      </c>
      <c r="G84" s="174"/>
      <c r="K84" s="158"/>
      <c r="L84" s="158"/>
      <c r="M84" s="158"/>
      <c r="N84" s="158"/>
      <c r="S84" s="158"/>
      <c r="T84" s="160">
        <v>557281</v>
      </c>
      <c r="U84" s="160">
        <f t="shared" si="8"/>
        <v>-557281</v>
      </c>
      <c r="AB84" s="160">
        <f t="shared" si="6"/>
        <v>0</v>
      </c>
      <c r="AC84" s="160">
        <f t="shared" si="7"/>
        <v>0</v>
      </c>
    </row>
    <row r="85" spans="1:29" s="160" customFormat="1" hidden="1" x14ac:dyDescent="0.25">
      <c r="A85" s="170" t="s">
        <v>398</v>
      </c>
      <c r="B85" s="171"/>
      <c r="C85" s="225">
        <v>1990103000</v>
      </c>
      <c r="D85" s="172">
        <f>IFERROR(VLOOKUP(C85,'tb control'!$C$10:$D$248,2,FALSE),0)</f>
        <v>0</v>
      </c>
      <c r="E85" s="173">
        <f>IFERROR(VLOOKUP($C85,'tb control'!$C$10:$E$248,3,FALSE),0)</f>
        <v>0</v>
      </c>
      <c r="F85" s="160">
        <f t="shared" si="5"/>
        <v>0</v>
      </c>
      <c r="G85" s="174"/>
      <c r="K85" s="158"/>
      <c r="L85" s="158"/>
      <c r="M85" s="158"/>
      <c r="N85" s="158"/>
      <c r="S85" s="158"/>
      <c r="T85" s="160">
        <v>1328944772.5799999</v>
      </c>
      <c r="U85" s="160">
        <f t="shared" si="8"/>
        <v>-1328944772.5799999</v>
      </c>
      <c r="AB85" s="160">
        <f t="shared" si="6"/>
        <v>0</v>
      </c>
      <c r="AC85" s="160">
        <f t="shared" si="7"/>
        <v>0</v>
      </c>
    </row>
    <row r="86" spans="1:29" s="160" customFormat="1" hidden="1" x14ac:dyDescent="0.25">
      <c r="A86" s="170" t="s">
        <v>11</v>
      </c>
      <c r="B86" s="175"/>
      <c r="C86" s="194">
        <v>1990104000</v>
      </c>
      <c r="D86" s="172">
        <f>IFERROR(VLOOKUP(C86,'tb control'!$C$10:$D$248,2,FALSE),0)</f>
        <v>0</v>
      </c>
      <c r="E86" s="173">
        <f>IFERROR(VLOOKUP($C86,'tb control'!$C$10:$E$248,3,FALSE),0)</f>
        <v>0</v>
      </c>
      <c r="F86" s="160">
        <f t="shared" si="5"/>
        <v>0</v>
      </c>
      <c r="G86" s="174"/>
      <c r="K86" s="158"/>
      <c r="L86" s="158"/>
      <c r="M86" s="158"/>
      <c r="N86" s="158"/>
      <c r="S86" s="158"/>
      <c r="T86" s="160">
        <v>1122746</v>
      </c>
      <c r="U86" s="160">
        <f t="shared" si="8"/>
        <v>-1122746</v>
      </c>
      <c r="AB86" s="160">
        <f t="shared" si="6"/>
        <v>0</v>
      </c>
      <c r="AC86" s="160">
        <f t="shared" si="7"/>
        <v>0</v>
      </c>
    </row>
    <row r="87" spans="1:29" s="160" customFormat="1" hidden="1" x14ac:dyDescent="0.25">
      <c r="A87" s="170" t="s">
        <v>224</v>
      </c>
      <c r="B87" s="171"/>
      <c r="C87" s="194">
        <v>1990201000</v>
      </c>
      <c r="D87" s="172">
        <f>IFERROR(VLOOKUP(C87,'tb control'!$C$10:$D$248,2,FALSE),0)</f>
        <v>0</v>
      </c>
      <c r="E87" s="173">
        <f>IFERROR(VLOOKUP($C87,'tb control'!$C$10:$E$248,3,FALSE),0)</f>
        <v>0</v>
      </c>
      <c r="F87" s="160">
        <f t="shared" si="5"/>
        <v>0</v>
      </c>
      <c r="G87" s="174"/>
      <c r="K87" s="158"/>
      <c r="L87" s="158"/>
      <c r="M87" s="158"/>
      <c r="N87" s="158"/>
      <c r="S87" s="158"/>
      <c r="T87" s="160">
        <v>248636.07</v>
      </c>
      <c r="U87" s="160">
        <f t="shared" si="8"/>
        <v>-248636.07</v>
      </c>
      <c r="AB87" s="160">
        <f t="shared" si="6"/>
        <v>0</v>
      </c>
      <c r="AC87" s="160">
        <f t="shared" si="7"/>
        <v>0</v>
      </c>
    </row>
    <row r="88" spans="1:29" s="160" customFormat="1" hidden="1" x14ac:dyDescent="0.25">
      <c r="A88" s="170" t="s">
        <v>223</v>
      </c>
      <c r="B88" s="171"/>
      <c r="C88" s="194">
        <v>1990202000</v>
      </c>
      <c r="D88" s="172">
        <f>IFERROR(VLOOKUP(C88,'tb control'!$C$10:$D$248,2,FALSE),0)</f>
        <v>0</v>
      </c>
      <c r="E88" s="173">
        <f>IFERROR(VLOOKUP($C88,'tb control'!$C$10:$E$248,3,FALSE),0)</f>
        <v>0</v>
      </c>
      <c r="F88" s="160">
        <f t="shared" si="5"/>
        <v>0</v>
      </c>
      <c r="G88" s="174"/>
      <c r="K88" s="158"/>
      <c r="L88" s="158"/>
      <c r="M88" s="158"/>
      <c r="N88" s="158"/>
      <c r="S88" s="158"/>
      <c r="T88" s="160">
        <v>59600</v>
      </c>
      <c r="U88" s="160">
        <f t="shared" si="8"/>
        <v>-59600</v>
      </c>
      <c r="AB88" s="160">
        <f t="shared" si="6"/>
        <v>0</v>
      </c>
      <c r="AC88" s="160">
        <f t="shared" si="7"/>
        <v>0</v>
      </c>
    </row>
    <row r="89" spans="1:29" s="160" customFormat="1" ht="16.5" hidden="1" customHeight="1" x14ac:dyDescent="0.25">
      <c r="A89" s="170" t="s">
        <v>222</v>
      </c>
      <c r="B89" s="171"/>
      <c r="C89" s="194">
        <v>1990205000</v>
      </c>
      <c r="D89" s="172">
        <f>IFERROR(VLOOKUP(C89,'tb control'!$C$10:$D$248,2,FALSE),0)</f>
        <v>0</v>
      </c>
      <c r="E89" s="173">
        <f>IFERROR(VLOOKUP($C89,'tb control'!$C$10:$E$248,3,FALSE),0)</f>
        <v>0</v>
      </c>
      <c r="F89" s="160">
        <f t="shared" si="5"/>
        <v>0</v>
      </c>
      <c r="G89" s="174"/>
      <c r="K89" s="158"/>
      <c r="L89" s="158"/>
      <c r="M89" s="158"/>
      <c r="N89" s="158"/>
      <c r="S89" s="158"/>
      <c r="T89" s="160">
        <v>757539.21</v>
      </c>
      <c r="U89" s="160">
        <f t="shared" si="8"/>
        <v>-757539.21</v>
      </c>
      <c r="Y89" s="160">
        <v>80</v>
      </c>
      <c r="AB89" s="160">
        <f t="shared" si="6"/>
        <v>0</v>
      </c>
      <c r="AC89" s="160">
        <f t="shared" si="7"/>
        <v>0</v>
      </c>
    </row>
    <row r="90" spans="1:29" s="160" customFormat="1" hidden="1" x14ac:dyDescent="0.25">
      <c r="A90" s="170" t="s">
        <v>19</v>
      </c>
      <c r="B90" s="171"/>
      <c r="C90" s="194">
        <v>1990299000</v>
      </c>
      <c r="D90" s="172">
        <f>IFERROR(VLOOKUP(C90,'tb control'!$C$10:$D$248,2,FALSE),0)</f>
        <v>0</v>
      </c>
      <c r="E90" s="173">
        <f>IFERROR(VLOOKUP($C90,'tb control'!$C$10:$E$248,3,FALSE),0)</f>
        <v>0</v>
      </c>
      <c r="F90" s="160">
        <f t="shared" si="5"/>
        <v>0</v>
      </c>
      <c r="G90" s="174">
        <f>SUM(D51:E51)</f>
        <v>0</v>
      </c>
      <c r="K90" s="158"/>
      <c r="L90" s="158"/>
      <c r="M90" s="158"/>
      <c r="N90" s="158"/>
      <c r="S90" s="158"/>
      <c r="T90" s="160">
        <v>0</v>
      </c>
      <c r="U90" s="160">
        <f t="shared" si="8"/>
        <v>0</v>
      </c>
      <c r="Y90" s="160">
        <v>20</v>
      </c>
      <c r="AB90" s="160">
        <f t="shared" si="6"/>
        <v>0</v>
      </c>
      <c r="AC90" s="160">
        <f t="shared" si="7"/>
        <v>0</v>
      </c>
    </row>
    <row r="91" spans="1:29" s="160" customFormat="1" hidden="1" x14ac:dyDescent="0.25">
      <c r="A91" s="170" t="s">
        <v>29</v>
      </c>
      <c r="B91" s="171"/>
      <c r="C91" s="194">
        <v>2010101000</v>
      </c>
      <c r="D91" s="172">
        <f>IFERROR(VLOOKUP(C91,'tb control'!$C$10:$D$248,2,FALSE),0)</f>
        <v>0</v>
      </c>
      <c r="E91" s="173">
        <f>IFERROR(VLOOKUP($C91,'tb control'!$C$10:$E$248,3,FALSE),0)</f>
        <v>0</v>
      </c>
      <c r="F91" s="160">
        <f t="shared" si="5"/>
        <v>0</v>
      </c>
      <c r="G91" s="174">
        <f>SUM(D79:E79)</f>
        <v>0</v>
      </c>
      <c r="K91" s="158"/>
      <c r="L91" s="158"/>
      <c r="M91" s="158"/>
      <c r="N91" s="158"/>
      <c r="S91" s="158"/>
      <c r="T91" s="160">
        <v>0</v>
      </c>
      <c r="U91" s="160">
        <f t="shared" si="8"/>
        <v>0</v>
      </c>
      <c r="Y91" s="160">
        <v>60</v>
      </c>
      <c r="AB91" s="160">
        <f t="shared" si="6"/>
        <v>0</v>
      </c>
      <c r="AC91" s="160">
        <f t="shared" si="7"/>
        <v>0</v>
      </c>
    </row>
    <row r="92" spans="1:29" s="160" customFormat="1" hidden="1" x14ac:dyDescent="0.25">
      <c r="A92" s="170" t="s">
        <v>30</v>
      </c>
      <c r="B92" s="175"/>
      <c r="C92" s="194">
        <v>2020101000</v>
      </c>
      <c r="D92" s="172">
        <f>IFERROR(VLOOKUP(C92,'tb control'!$C$10:$D$248,2,FALSE),0)</f>
        <v>0</v>
      </c>
      <c r="E92" s="173">
        <f>IFERROR(VLOOKUP($C92,'tb control'!$C$10:$E$248,3,FALSE),0)</f>
        <v>0</v>
      </c>
      <c r="F92" s="160">
        <f t="shared" si="5"/>
        <v>0</v>
      </c>
      <c r="G92" s="174"/>
      <c r="K92" s="158"/>
      <c r="L92" s="158"/>
      <c r="M92" s="158"/>
      <c r="N92" s="158"/>
      <c r="S92" s="158"/>
      <c r="T92" s="160">
        <v>0</v>
      </c>
      <c r="U92" s="160">
        <f t="shared" si="8"/>
        <v>0</v>
      </c>
      <c r="Y92" s="160">
        <v>30</v>
      </c>
      <c r="AB92" s="160">
        <f t="shared" si="6"/>
        <v>0</v>
      </c>
      <c r="AC92" s="160">
        <f t="shared" si="7"/>
        <v>0</v>
      </c>
    </row>
    <row r="93" spans="1:29" s="160" customFormat="1" hidden="1" x14ac:dyDescent="0.25">
      <c r="A93" s="170" t="s">
        <v>31</v>
      </c>
      <c r="B93" s="175"/>
      <c r="C93" s="194">
        <v>2020102000</v>
      </c>
      <c r="D93" s="172">
        <f>IFERROR(VLOOKUP(C93,'tb control'!$C$10:$D$248,2,FALSE),0)</f>
        <v>0</v>
      </c>
      <c r="E93" s="173">
        <f>IFERROR(VLOOKUP($C93,'tb control'!$C$10:$E$248,3,FALSE),0)</f>
        <v>0</v>
      </c>
      <c r="F93" s="160">
        <f t="shared" si="5"/>
        <v>0</v>
      </c>
      <c r="G93" s="174"/>
      <c r="K93" s="158"/>
      <c r="L93" s="158"/>
      <c r="M93" s="158"/>
      <c r="N93" s="158"/>
      <c r="S93" s="158"/>
      <c r="AB93" s="160">
        <f t="shared" si="6"/>
        <v>0</v>
      </c>
      <c r="AC93" s="160">
        <f t="shared" si="7"/>
        <v>0</v>
      </c>
    </row>
    <row r="94" spans="1:29" s="160" customFormat="1" hidden="1" x14ac:dyDescent="0.25">
      <c r="A94" s="170" t="s">
        <v>391</v>
      </c>
      <c r="B94" s="175"/>
      <c r="C94" s="229">
        <v>2020102001</v>
      </c>
      <c r="D94" s="172">
        <f>IFERROR(VLOOKUP(C94,'tb control'!$C$10:$D$248,2,FALSE),0)</f>
        <v>0</v>
      </c>
      <c r="E94" s="173">
        <f>IFERROR(VLOOKUP($C94,'tb control'!$C$10:$E$248,3,FALSE),0)</f>
        <v>0</v>
      </c>
      <c r="F94" s="160">
        <f t="shared" si="5"/>
        <v>0</v>
      </c>
      <c r="G94" s="174"/>
      <c r="K94" s="158"/>
      <c r="L94" s="158"/>
      <c r="M94" s="158"/>
      <c r="N94" s="158"/>
      <c r="S94" s="158"/>
      <c r="AB94" s="160">
        <f t="shared" si="6"/>
        <v>0</v>
      </c>
      <c r="AC94" s="160">
        <f t="shared" si="7"/>
        <v>0</v>
      </c>
    </row>
    <row r="95" spans="1:29" s="160" customFormat="1" hidden="1" x14ac:dyDescent="0.25">
      <c r="A95" s="170" t="s">
        <v>392</v>
      </c>
      <c r="B95" s="175"/>
      <c r="C95" s="229">
        <v>2020102002</v>
      </c>
      <c r="D95" s="172">
        <f>IFERROR(VLOOKUP(C95,'tb control'!$C$10:$D$248,2,FALSE),0)</f>
        <v>0</v>
      </c>
      <c r="E95" s="173">
        <f>IFERROR(VLOOKUP($C95,'tb control'!$C$10:$E$248,3,FALSE),0)</f>
        <v>0</v>
      </c>
      <c r="F95" s="160">
        <f t="shared" si="5"/>
        <v>0</v>
      </c>
      <c r="G95" s="174"/>
      <c r="K95" s="158"/>
      <c r="L95" s="158"/>
      <c r="M95" s="158"/>
      <c r="N95" s="158"/>
      <c r="S95" s="158"/>
      <c r="AB95" s="160">
        <f t="shared" si="6"/>
        <v>0</v>
      </c>
      <c r="AC95" s="160">
        <f t="shared" si="7"/>
        <v>0</v>
      </c>
    </row>
    <row r="96" spans="1:29" s="160" customFormat="1" hidden="1" x14ac:dyDescent="0.25">
      <c r="A96" s="170" t="s">
        <v>393</v>
      </c>
      <c r="B96" s="171"/>
      <c r="C96" s="229">
        <v>2020102003</v>
      </c>
      <c r="D96" s="172">
        <f>IFERROR(VLOOKUP(C96,'tb control'!$C$10:$D$248,2,FALSE),0)</f>
        <v>0</v>
      </c>
      <c r="E96" s="173">
        <f>IFERROR(VLOOKUP($C96,'tb control'!$C$10:$E$248,3,FALSE),0)</f>
        <v>0</v>
      </c>
      <c r="F96" s="160">
        <f t="shared" si="5"/>
        <v>0</v>
      </c>
      <c r="G96" s="174">
        <f>SUM(D58:E58)</f>
        <v>0</v>
      </c>
      <c r="K96" s="158"/>
      <c r="L96" s="158"/>
      <c r="M96" s="158"/>
      <c r="N96" s="158"/>
      <c r="S96" s="158"/>
      <c r="AB96" s="160">
        <f t="shared" si="6"/>
        <v>0</v>
      </c>
      <c r="AC96" s="160">
        <f t="shared" si="7"/>
        <v>0</v>
      </c>
    </row>
    <row r="97" spans="1:29" s="160" customFormat="1" hidden="1" x14ac:dyDescent="0.25">
      <c r="A97" s="170" t="s">
        <v>394</v>
      </c>
      <c r="B97" s="175"/>
      <c r="C97" s="229">
        <v>2020102004</v>
      </c>
      <c r="D97" s="172">
        <f>IFERROR(VLOOKUP(C97,'tb control'!$C$10:$D$248,2,FALSE),0)</f>
        <v>0</v>
      </c>
      <c r="E97" s="173">
        <f>IFERROR(VLOOKUP($C97,'tb control'!$C$10:$E$248,3,FALSE),0)</f>
        <v>0</v>
      </c>
      <c r="F97" s="160">
        <f t="shared" si="5"/>
        <v>0</v>
      </c>
      <c r="G97" s="174"/>
      <c r="K97" s="158"/>
      <c r="L97" s="158"/>
      <c r="M97" s="158"/>
      <c r="N97" s="158"/>
      <c r="S97" s="158"/>
      <c r="T97" s="160">
        <v>0</v>
      </c>
      <c r="U97" s="160">
        <f t="shared" si="8"/>
        <v>0</v>
      </c>
      <c r="AB97" s="160">
        <f t="shared" si="6"/>
        <v>0</v>
      </c>
      <c r="AC97" s="160">
        <f t="shared" si="7"/>
        <v>0</v>
      </c>
    </row>
    <row r="98" spans="1:29" s="160" customFormat="1" hidden="1" x14ac:dyDescent="0.25">
      <c r="A98" s="170" t="s">
        <v>32</v>
      </c>
      <c r="B98" s="175"/>
      <c r="C98" s="194">
        <v>2020103000</v>
      </c>
      <c r="D98" s="172">
        <f>IFERROR(VLOOKUP(C98,'tb control'!$C$10:$D$248,2,FALSE),0)</f>
        <v>0</v>
      </c>
      <c r="E98" s="173">
        <f>IFERROR(VLOOKUP($C98,'tb control'!$C$10:$E$248,3,FALSE),0)</f>
        <v>0</v>
      </c>
      <c r="F98" s="160">
        <f t="shared" si="5"/>
        <v>0</v>
      </c>
      <c r="G98" s="174"/>
      <c r="K98" s="158"/>
      <c r="L98" s="158"/>
      <c r="M98" s="158"/>
      <c r="N98" s="158"/>
      <c r="S98" s="158"/>
      <c r="AB98" s="160">
        <f t="shared" si="6"/>
        <v>0</v>
      </c>
      <c r="AC98" s="160">
        <f t="shared" si="7"/>
        <v>0</v>
      </c>
    </row>
    <row r="99" spans="1:29" s="160" customFormat="1" hidden="1" x14ac:dyDescent="0.25">
      <c r="A99" s="170" t="s">
        <v>395</v>
      </c>
      <c r="B99" s="175"/>
      <c r="C99" s="229">
        <v>2020103001</v>
      </c>
      <c r="D99" s="172">
        <f>IFERROR(VLOOKUP(C99,'tb control'!$C$10:$D$248,2,FALSE),0)</f>
        <v>0</v>
      </c>
      <c r="E99" s="173">
        <f>IFERROR(VLOOKUP($C99,'tb control'!$C$10:$E$248,3,FALSE),0)</f>
        <v>0</v>
      </c>
      <c r="F99" s="160">
        <f t="shared" si="5"/>
        <v>0</v>
      </c>
      <c r="G99" s="174"/>
      <c r="K99" s="158"/>
      <c r="L99" s="158"/>
      <c r="M99" s="158"/>
      <c r="N99" s="158"/>
      <c r="S99" s="158"/>
      <c r="AB99" s="160">
        <f t="shared" si="6"/>
        <v>0</v>
      </c>
      <c r="AC99" s="160">
        <f t="shared" si="7"/>
        <v>0</v>
      </c>
    </row>
    <row r="100" spans="1:29" s="160" customFormat="1" hidden="1" x14ac:dyDescent="0.25">
      <c r="A100" s="170" t="s">
        <v>396</v>
      </c>
      <c r="B100" s="171"/>
      <c r="C100" s="229">
        <v>2020103002</v>
      </c>
      <c r="D100" s="172">
        <f>IFERROR(VLOOKUP(C100,'tb control'!$C$10:$D$248,2,FALSE),0)</f>
        <v>0</v>
      </c>
      <c r="E100" s="173">
        <f>IFERROR(VLOOKUP($C100,'tb control'!$C$10:$E$248,3,FALSE),0)</f>
        <v>0</v>
      </c>
      <c r="F100" s="160">
        <f t="shared" si="5"/>
        <v>0</v>
      </c>
      <c r="G100" s="174">
        <f>SUM(D60:E60)</f>
        <v>0</v>
      </c>
      <c r="K100" s="158"/>
      <c r="L100" s="158"/>
      <c r="M100" s="158"/>
      <c r="N100" s="158"/>
      <c r="S100" s="158"/>
      <c r="AB100" s="160">
        <f t="shared" si="6"/>
        <v>0</v>
      </c>
      <c r="AC100" s="160">
        <f t="shared" si="7"/>
        <v>0</v>
      </c>
    </row>
    <row r="101" spans="1:29" s="160" customFormat="1" hidden="1" x14ac:dyDescent="0.25">
      <c r="A101" s="170" t="s">
        <v>397</v>
      </c>
      <c r="B101" s="171"/>
      <c r="C101" s="229">
        <v>2020103003</v>
      </c>
      <c r="D101" s="172">
        <f>IFERROR(VLOOKUP(C101,'tb control'!$C$10:$D$248,2,FALSE),0)</f>
        <v>0</v>
      </c>
      <c r="E101" s="173">
        <f>IFERROR(VLOOKUP($C101,'tb control'!$C$10:$E$248,3,FALSE),0)</f>
        <v>0</v>
      </c>
      <c r="F101" s="160">
        <f t="shared" si="5"/>
        <v>0</v>
      </c>
      <c r="G101" s="174">
        <f>SUM(D62:E62)</f>
        <v>0</v>
      </c>
      <c r="K101" s="158"/>
      <c r="L101" s="158"/>
      <c r="M101" s="158"/>
      <c r="N101" s="158"/>
      <c r="S101" s="158"/>
      <c r="T101" s="160">
        <v>0</v>
      </c>
      <c r="U101" s="160">
        <f t="shared" si="8"/>
        <v>0</v>
      </c>
      <c r="Y101" s="160">
        <f>SUM(Y89:Y97)</f>
        <v>190</v>
      </c>
      <c r="AB101" s="160">
        <f t="shared" si="6"/>
        <v>0</v>
      </c>
      <c r="AC101" s="160">
        <f t="shared" si="7"/>
        <v>0</v>
      </c>
    </row>
    <row r="102" spans="1:29" s="160" customFormat="1" hidden="1" x14ac:dyDescent="0.25">
      <c r="A102" s="170" t="s">
        <v>33</v>
      </c>
      <c r="B102" s="171"/>
      <c r="C102" s="194">
        <v>2020104000</v>
      </c>
      <c r="D102" s="172">
        <f>IFERROR(VLOOKUP(C102,'tb control'!$C$10:$D$248,2,FALSE),0)</f>
        <v>0</v>
      </c>
      <c r="E102" s="173">
        <f>IFERROR(VLOOKUP($C102,'tb control'!$C$10:$E$248,3,FALSE),0)</f>
        <v>0</v>
      </c>
      <c r="F102" s="160">
        <f t="shared" si="5"/>
        <v>0</v>
      </c>
      <c r="G102" s="174">
        <f>SUM(D64:E64)</f>
        <v>0</v>
      </c>
      <c r="K102" s="158"/>
      <c r="L102" s="158"/>
      <c r="M102" s="158"/>
      <c r="N102" s="158"/>
      <c r="S102" s="158"/>
      <c r="T102" s="160">
        <v>0</v>
      </c>
      <c r="U102" s="160">
        <f t="shared" si="8"/>
        <v>0</v>
      </c>
      <c r="AB102" s="160">
        <f t="shared" si="6"/>
        <v>0</v>
      </c>
      <c r="AC102" s="160">
        <f t="shared" si="7"/>
        <v>0</v>
      </c>
    </row>
    <row r="103" spans="1:29" s="160" customFormat="1" hidden="1" x14ac:dyDescent="0.25">
      <c r="A103" s="170" t="s">
        <v>400</v>
      </c>
      <c r="B103" s="171"/>
      <c r="C103" s="194">
        <v>2020105000</v>
      </c>
      <c r="D103" s="172">
        <f>IFERROR(VLOOKUP(C103,'tb control'!$C$10:$D$248,2,FALSE),0)</f>
        <v>0</v>
      </c>
      <c r="E103" s="173">
        <f>IFERROR(VLOOKUP($C103,'tb control'!$C$10:$E$248,3,FALSE),0)</f>
        <v>0</v>
      </c>
      <c r="F103" s="160">
        <f t="shared" si="5"/>
        <v>0</v>
      </c>
      <c r="G103" s="174">
        <f>SUM(D66:E66)</f>
        <v>0</v>
      </c>
      <c r="K103" s="158"/>
      <c r="L103" s="158"/>
      <c r="M103" s="158"/>
      <c r="N103" s="158"/>
      <c r="S103" s="158"/>
      <c r="T103" s="160">
        <v>0</v>
      </c>
      <c r="U103" s="160">
        <f t="shared" si="8"/>
        <v>0</v>
      </c>
      <c r="AB103" s="160">
        <f t="shared" si="6"/>
        <v>0</v>
      </c>
      <c r="AC103" s="160">
        <f t="shared" si="7"/>
        <v>0</v>
      </c>
    </row>
    <row r="104" spans="1:29" s="160" customFormat="1" hidden="1" x14ac:dyDescent="0.25">
      <c r="A104" s="170" t="s">
        <v>401</v>
      </c>
      <c r="B104" s="171"/>
      <c r="C104" s="194">
        <v>2020106000</v>
      </c>
      <c r="D104" s="172">
        <f>IFERROR(VLOOKUP(C104,'tb control'!$C$10:$D$248,2,FALSE),0)</f>
        <v>0</v>
      </c>
      <c r="E104" s="173">
        <f>IFERROR(VLOOKUP($C104,'tb control'!$C$10:$E$248,3,FALSE),0)</f>
        <v>0</v>
      </c>
      <c r="F104" s="160">
        <f t="shared" si="5"/>
        <v>0</v>
      </c>
      <c r="G104" s="174">
        <f>SUM(D68:E68)</f>
        <v>0</v>
      </c>
      <c r="K104" s="158"/>
      <c r="L104" s="158"/>
      <c r="M104" s="158"/>
      <c r="N104" s="158"/>
      <c r="S104" s="158"/>
      <c r="T104" s="160">
        <v>0</v>
      </c>
      <c r="U104" s="160">
        <f t="shared" si="8"/>
        <v>0</v>
      </c>
      <c r="AB104" s="160">
        <f t="shared" si="6"/>
        <v>0</v>
      </c>
      <c r="AC104" s="160">
        <f t="shared" si="7"/>
        <v>0</v>
      </c>
    </row>
    <row r="105" spans="1:29" s="160" customFormat="1" ht="16.5" hidden="1" customHeight="1" x14ac:dyDescent="0.25">
      <c r="A105" s="170" t="s">
        <v>36</v>
      </c>
      <c r="B105" s="171"/>
      <c r="C105" s="194">
        <v>2020107000</v>
      </c>
      <c r="D105" s="172">
        <f>IFERROR(VLOOKUP(C105,'tb control'!$C$10:$D$248,2,FALSE),0)</f>
        <v>0</v>
      </c>
      <c r="E105" s="173">
        <f>IFERROR(VLOOKUP($C105,'tb control'!$C$10:$E$248,3,FALSE),0)</f>
        <v>0</v>
      </c>
      <c r="F105" s="160">
        <f t="shared" si="5"/>
        <v>0</v>
      </c>
      <c r="G105" s="174">
        <f>SUM(D70:E70)</f>
        <v>0</v>
      </c>
      <c r="K105" s="158"/>
      <c r="L105" s="158"/>
      <c r="M105" s="158"/>
      <c r="N105" s="158"/>
      <c r="S105" s="158"/>
      <c r="T105" s="160">
        <v>0</v>
      </c>
      <c r="U105" s="160">
        <f t="shared" si="8"/>
        <v>0</v>
      </c>
      <c r="AB105" s="160">
        <f t="shared" si="6"/>
        <v>0</v>
      </c>
      <c r="AC105" s="160">
        <f t="shared" si="7"/>
        <v>0</v>
      </c>
    </row>
    <row r="106" spans="1:29" s="160" customFormat="1" ht="16.5" hidden="1" customHeight="1" x14ac:dyDescent="0.25">
      <c r="A106" s="170" t="s">
        <v>37</v>
      </c>
      <c r="B106" s="171"/>
      <c r="C106" s="194">
        <v>2030101000</v>
      </c>
      <c r="D106" s="172">
        <f>IFERROR(VLOOKUP(C106,'tb control'!$C$10:$D$248,2,FALSE),0)</f>
        <v>0</v>
      </c>
      <c r="E106" s="173">
        <f>IFERROR(VLOOKUP($C106,'tb control'!$C$10:$E$248,3,FALSE),0)</f>
        <v>0</v>
      </c>
      <c r="F106" s="160">
        <f t="shared" ref="F106:F137" si="9">D106+E106</f>
        <v>0</v>
      </c>
      <c r="G106" s="174">
        <f>SUM(D72:E72)</f>
        <v>0</v>
      </c>
      <c r="K106" s="158"/>
      <c r="L106" s="158"/>
      <c r="M106" s="158"/>
      <c r="N106" s="158"/>
      <c r="S106" s="158"/>
      <c r="T106" s="160">
        <v>0</v>
      </c>
      <c r="U106" s="160">
        <f t="shared" si="8"/>
        <v>0</v>
      </c>
      <c r="AB106" s="160">
        <f t="shared" si="6"/>
        <v>0</v>
      </c>
      <c r="AC106" s="160">
        <f t="shared" si="7"/>
        <v>0</v>
      </c>
    </row>
    <row r="107" spans="1:29" s="160" customFormat="1" ht="16.5" hidden="1" customHeight="1" x14ac:dyDescent="0.25">
      <c r="A107" s="170" t="s">
        <v>221</v>
      </c>
      <c r="B107" s="171"/>
      <c r="C107" s="194">
        <v>2030103000</v>
      </c>
      <c r="D107" s="172">
        <f>IFERROR(VLOOKUP(C107,'tb control'!$C$10:$D$248,2,FALSE),0)</f>
        <v>0</v>
      </c>
      <c r="E107" s="173">
        <f>IFERROR(VLOOKUP($C107,'tb control'!$C$10:$E$248,3,FALSE),0)</f>
        <v>0</v>
      </c>
      <c r="F107" s="160">
        <f t="shared" si="9"/>
        <v>0</v>
      </c>
      <c r="G107" s="174">
        <f>SUM(D74:E74)</f>
        <v>0</v>
      </c>
      <c r="K107" s="158"/>
      <c r="L107" s="158"/>
      <c r="M107" s="158"/>
      <c r="N107" s="158"/>
      <c r="S107" s="158"/>
      <c r="T107" s="160">
        <v>0</v>
      </c>
      <c r="U107" s="160">
        <f t="shared" si="8"/>
        <v>0</v>
      </c>
      <c r="AB107" s="160">
        <f t="shared" si="6"/>
        <v>0</v>
      </c>
      <c r="AC107" s="160">
        <f t="shared" si="7"/>
        <v>0</v>
      </c>
    </row>
    <row r="108" spans="1:29" s="160" customFormat="1" hidden="1" x14ac:dyDescent="0.25">
      <c r="A108" s="170" t="s">
        <v>349</v>
      </c>
      <c r="B108" s="171"/>
      <c r="C108" s="194">
        <v>2030105000</v>
      </c>
      <c r="D108" s="172">
        <f>IFERROR(VLOOKUP(C108,'tb control'!$C$10:$D$248,2,FALSE),0)</f>
        <v>0</v>
      </c>
      <c r="E108" s="173">
        <f>IFERROR(VLOOKUP($C108,'tb control'!$C$10:$E$248,3,FALSE),0)</f>
        <v>0</v>
      </c>
      <c r="F108" s="160">
        <f t="shared" si="9"/>
        <v>0</v>
      </c>
      <c r="G108" s="174">
        <f>SUM(D81:E81)</f>
        <v>0</v>
      </c>
      <c r="K108" s="158"/>
      <c r="L108" s="158"/>
      <c r="M108" s="158"/>
      <c r="N108" s="158"/>
      <c r="S108" s="158"/>
      <c r="T108" s="160">
        <v>0</v>
      </c>
      <c r="U108" s="160">
        <f t="shared" si="8"/>
        <v>0</v>
      </c>
      <c r="AB108" s="160">
        <f t="shared" si="6"/>
        <v>0</v>
      </c>
      <c r="AC108" s="160">
        <f t="shared" si="7"/>
        <v>0</v>
      </c>
    </row>
    <row r="109" spans="1:29" s="160" customFormat="1" ht="16.5" hidden="1" customHeight="1" x14ac:dyDescent="0.25">
      <c r="A109" s="170" t="s">
        <v>219</v>
      </c>
      <c r="B109" s="171"/>
      <c r="C109" s="194">
        <v>2040102000</v>
      </c>
      <c r="D109" s="172">
        <f>IFERROR(VLOOKUP(C109,'tb control'!$C$10:$D$248,2,FALSE),0)</f>
        <v>0</v>
      </c>
      <c r="E109" s="173">
        <f>IFERROR(VLOOKUP($C109,'tb control'!$C$10:$E$248,3,FALSE),0)</f>
        <v>0</v>
      </c>
      <c r="F109" s="160">
        <f t="shared" si="9"/>
        <v>0</v>
      </c>
      <c r="G109" s="174">
        <f>SUM(D79:E79)</f>
        <v>0</v>
      </c>
      <c r="K109" s="158"/>
      <c r="L109" s="158"/>
      <c r="M109" s="158"/>
      <c r="N109" s="158"/>
      <c r="S109" s="158"/>
      <c r="T109" s="160">
        <v>0</v>
      </c>
      <c r="U109" s="160">
        <f t="shared" si="8"/>
        <v>0</v>
      </c>
      <c r="AB109" s="160">
        <f t="shared" si="6"/>
        <v>0</v>
      </c>
      <c r="AC109" s="160">
        <f t="shared" si="7"/>
        <v>0</v>
      </c>
    </row>
    <row r="110" spans="1:29" s="160" customFormat="1" hidden="1" x14ac:dyDescent="0.25">
      <c r="A110" s="170" t="s">
        <v>360</v>
      </c>
      <c r="B110" s="171"/>
      <c r="C110" s="194">
        <v>2040104000</v>
      </c>
      <c r="D110" s="172">
        <f>IFERROR(VLOOKUP(C110,'tb control'!$C$10:$D$248,2,FALSE),0)</f>
        <v>0</v>
      </c>
      <c r="E110" s="173">
        <f>IFERROR(VLOOKUP($C110,'tb control'!$C$10:$E$248,3,FALSE),0)</f>
        <v>0</v>
      </c>
      <c r="F110" s="160">
        <f t="shared" si="9"/>
        <v>0</v>
      </c>
      <c r="G110" s="174">
        <f>SUM(D75:E75)</f>
        <v>0</v>
      </c>
      <c r="K110" s="158"/>
      <c r="L110" s="158"/>
      <c r="M110" s="158"/>
      <c r="N110" s="158"/>
      <c r="S110" s="158"/>
      <c r="T110" s="160">
        <v>0</v>
      </c>
      <c r="U110" s="160">
        <f t="shared" si="8"/>
        <v>0</v>
      </c>
      <c r="AB110" s="160">
        <f t="shared" si="6"/>
        <v>0</v>
      </c>
      <c r="AC110" s="160">
        <f t="shared" si="7"/>
        <v>0</v>
      </c>
    </row>
    <row r="111" spans="1:29" s="160" customFormat="1" hidden="1" x14ac:dyDescent="0.25">
      <c r="A111" s="170" t="s">
        <v>39</v>
      </c>
      <c r="B111" s="171"/>
      <c r="C111" s="194">
        <v>2999999000</v>
      </c>
      <c r="D111" s="172">
        <f>IFERROR(VLOOKUP(C111,'tb control'!$C$10:$D$248,2,FALSE),0)</f>
        <v>0</v>
      </c>
      <c r="E111" s="173">
        <f>IFERROR(VLOOKUP($C111,'tb control'!$C$10:$E$248,3,FALSE),0)</f>
        <v>0</v>
      </c>
      <c r="F111" s="160">
        <f t="shared" si="9"/>
        <v>0</v>
      </c>
      <c r="G111" s="174">
        <f>SUM(D90:E90)</f>
        <v>0</v>
      </c>
      <c r="K111" s="158"/>
      <c r="L111" s="158"/>
      <c r="M111" s="158"/>
      <c r="N111" s="158"/>
      <c r="S111" s="158"/>
      <c r="T111" s="160">
        <v>0</v>
      </c>
      <c r="U111" s="160">
        <f t="shared" si="8"/>
        <v>0</v>
      </c>
      <c r="AB111" s="160">
        <f t="shared" si="6"/>
        <v>0</v>
      </c>
      <c r="AC111" s="160">
        <f t="shared" si="7"/>
        <v>0</v>
      </c>
    </row>
    <row r="112" spans="1:29" s="160" customFormat="1" x14ac:dyDescent="0.25">
      <c r="A112" s="170" t="s">
        <v>235</v>
      </c>
      <c r="B112" s="171"/>
      <c r="C112" s="194">
        <v>3010101000</v>
      </c>
      <c r="D112" s="289">
        <f>IFERROR(VLOOKUP(C112,'tb control'!$C$10:$D$248,2,FALSE),0)</f>
        <v>0</v>
      </c>
      <c r="E112" s="173">
        <f>IFERROR(VLOOKUP($C112,'tb control'!$C$10:$E$248,3,FALSE),0)</f>
        <v>11000000</v>
      </c>
      <c r="F112" s="160">
        <f t="shared" si="9"/>
        <v>11000000</v>
      </c>
      <c r="G112" s="180">
        <f>SUM(D108:E108)</f>
        <v>0</v>
      </c>
      <c r="H112" s="181"/>
      <c r="I112" s="181"/>
      <c r="J112" s="181"/>
      <c r="K112" s="179"/>
      <c r="L112" s="179"/>
      <c r="M112" s="158"/>
      <c r="N112" s="158"/>
      <c r="S112" s="158"/>
      <c r="AB112" s="160">
        <f t="shared" si="6"/>
        <v>11000000</v>
      </c>
      <c r="AC112" s="160">
        <f t="shared" si="7"/>
        <v>11000000</v>
      </c>
    </row>
    <row r="113" spans="1:29" s="181" customFormat="1" hidden="1" x14ac:dyDescent="0.25">
      <c r="A113" s="170" t="s">
        <v>114</v>
      </c>
      <c r="B113" s="171"/>
      <c r="C113" s="194">
        <v>4020101099</v>
      </c>
      <c r="D113" s="172">
        <f>IFERROR(VLOOKUP(C113,'tb control'!$C$10:$D$248,2,FALSE),0)</f>
        <v>0</v>
      </c>
      <c r="E113" s="173">
        <f>IFERROR(VLOOKUP($C113,'tb control'!$C$10:$E$248,3,FALSE),0)</f>
        <v>0</v>
      </c>
      <c r="F113" s="160">
        <f t="shared" si="9"/>
        <v>0</v>
      </c>
      <c r="G113" s="180">
        <f>SUM(D91:E91)</f>
        <v>0</v>
      </c>
      <c r="K113" s="179"/>
      <c r="L113" s="179"/>
      <c r="M113" s="179"/>
      <c r="N113" s="179"/>
      <c r="O113" s="181">
        <v>59300.309999999983</v>
      </c>
      <c r="Q113" s="181">
        <f>E91-O113</f>
        <v>-59300.309999999983</v>
      </c>
      <c r="S113" s="179"/>
      <c r="T113" s="181">
        <v>0</v>
      </c>
      <c r="U113" s="160">
        <f t="shared" si="8"/>
        <v>0</v>
      </c>
      <c r="AB113" s="160">
        <f t="shared" si="6"/>
        <v>0</v>
      </c>
      <c r="AC113" s="160">
        <f t="shared" si="7"/>
        <v>0</v>
      </c>
    </row>
    <row r="114" spans="1:29" s="181" customFormat="1" hidden="1" x14ac:dyDescent="0.25">
      <c r="A114" s="170" t="s">
        <v>115</v>
      </c>
      <c r="B114" s="171"/>
      <c r="C114" s="194">
        <v>4020102000</v>
      </c>
      <c r="D114" s="172">
        <f>IFERROR(VLOOKUP(C114,'tb control'!$C$10:$D$248,2,FALSE),0)</f>
        <v>0</v>
      </c>
      <c r="E114" s="173">
        <f>IFERROR(VLOOKUP($C114,'tb control'!$C$10:$E$248,3,FALSE),0)</f>
        <v>0</v>
      </c>
      <c r="F114" s="160">
        <f t="shared" si="9"/>
        <v>0</v>
      </c>
      <c r="G114" s="180">
        <f>SUM(D96:E96)</f>
        <v>0</v>
      </c>
      <c r="K114" s="179"/>
      <c r="L114" s="179"/>
      <c r="M114" s="179"/>
      <c r="N114" s="179"/>
      <c r="S114" s="179"/>
      <c r="T114" s="181">
        <v>0</v>
      </c>
      <c r="U114" s="160">
        <f t="shared" si="8"/>
        <v>0</v>
      </c>
      <c r="AB114" s="160">
        <f t="shared" si="6"/>
        <v>0</v>
      </c>
      <c r="AC114" s="160">
        <f t="shared" si="7"/>
        <v>0</v>
      </c>
    </row>
    <row r="115" spans="1:29" s="181" customFormat="1" hidden="1" x14ac:dyDescent="0.25">
      <c r="A115" s="170" t="s">
        <v>206</v>
      </c>
      <c r="B115" s="171"/>
      <c r="C115" s="194">
        <v>4020104001</v>
      </c>
      <c r="D115" s="172">
        <f>IFERROR(VLOOKUP(C115,'tb control'!$C$10:$D$248,2,FALSE),0)</f>
        <v>0</v>
      </c>
      <c r="E115" s="173">
        <f>IFERROR(VLOOKUP($C115,'tb control'!$C$10:$E$248,3,FALSE),0)</f>
        <v>0</v>
      </c>
      <c r="F115" s="160">
        <f t="shared" si="9"/>
        <v>0</v>
      </c>
      <c r="G115" s="180">
        <f>SUM(D100:E100)</f>
        <v>0</v>
      </c>
      <c r="K115" s="179"/>
      <c r="L115" s="179"/>
      <c r="M115" s="179"/>
      <c r="N115" s="179"/>
      <c r="S115" s="179"/>
      <c r="T115" s="181">
        <v>0</v>
      </c>
      <c r="U115" s="160">
        <f t="shared" si="8"/>
        <v>0</v>
      </c>
      <c r="AB115" s="160">
        <f t="shared" si="6"/>
        <v>0</v>
      </c>
      <c r="AC115" s="160">
        <f t="shared" si="7"/>
        <v>0</v>
      </c>
    </row>
    <row r="116" spans="1:29" s="181" customFormat="1" ht="16.5" hidden="1" customHeight="1" x14ac:dyDescent="0.25">
      <c r="A116" s="170" t="s">
        <v>113</v>
      </c>
      <c r="B116" s="171"/>
      <c r="C116" s="194">
        <v>4020106000</v>
      </c>
      <c r="D116" s="172">
        <f>IFERROR(VLOOKUP(C116,'tb control'!$C$10:$D$248,2,FALSE),0)</f>
        <v>0</v>
      </c>
      <c r="E116" s="173">
        <f>IFERROR(VLOOKUP($C116,'tb control'!$C$10:$E$248,3,FALSE),0)</f>
        <v>0</v>
      </c>
      <c r="F116" s="160">
        <f t="shared" si="9"/>
        <v>0</v>
      </c>
      <c r="G116" s="180">
        <f>SUM(D94:E94)</f>
        <v>0</v>
      </c>
      <c r="K116" s="179"/>
      <c r="L116" s="179"/>
      <c r="M116" s="179"/>
      <c r="N116" s="179"/>
      <c r="S116" s="179"/>
      <c r="T116" s="181">
        <v>0</v>
      </c>
      <c r="U116" s="160">
        <f t="shared" si="8"/>
        <v>0</v>
      </c>
      <c r="AB116" s="160">
        <f t="shared" si="6"/>
        <v>0</v>
      </c>
      <c r="AC116" s="160">
        <f t="shared" si="7"/>
        <v>0</v>
      </c>
    </row>
    <row r="117" spans="1:29" s="181" customFormat="1" ht="16.5" hidden="1" customHeight="1" x14ac:dyDescent="0.25">
      <c r="A117" s="170" t="s">
        <v>118</v>
      </c>
      <c r="B117" s="171"/>
      <c r="C117" s="194">
        <v>4020114000</v>
      </c>
      <c r="D117" s="172">
        <f>IFERROR(VLOOKUP(C117,'tb control'!$C$10:$D$248,2,FALSE),0)</f>
        <v>0</v>
      </c>
      <c r="E117" s="173">
        <f>IFERROR(VLOOKUP($C117,'tb control'!$C$10:$E$248,3,FALSE),0)</f>
        <v>0</v>
      </c>
      <c r="F117" s="160">
        <f t="shared" si="9"/>
        <v>0</v>
      </c>
      <c r="G117" s="180"/>
      <c r="K117" s="179"/>
      <c r="L117" s="179"/>
      <c r="M117" s="179"/>
      <c r="N117" s="179"/>
      <c r="S117" s="179"/>
      <c r="T117" s="181">
        <v>0</v>
      </c>
      <c r="U117" s="160">
        <f t="shared" si="8"/>
        <v>0</v>
      </c>
      <c r="AB117" s="160">
        <f t="shared" si="6"/>
        <v>0</v>
      </c>
      <c r="AC117" s="160">
        <f t="shared" si="7"/>
        <v>0</v>
      </c>
    </row>
    <row r="118" spans="1:29" s="181" customFormat="1" ht="16.5" hidden="1" customHeight="1" x14ac:dyDescent="0.25">
      <c r="A118" s="170" t="s">
        <v>119</v>
      </c>
      <c r="B118" s="171"/>
      <c r="C118" s="194">
        <v>4020202000</v>
      </c>
      <c r="D118" s="172">
        <f>IFERROR(VLOOKUP(C118,'tb control'!$C$10:$D$248,2,FALSE),0)</f>
        <v>0</v>
      </c>
      <c r="E118" s="173">
        <f>IFERROR(VLOOKUP($C118,'tb control'!$C$10:$E$248,3,FALSE),0)</f>
        <v>0</v>
      </c>
      <c r="F118" s="160">
        <f t="shared" si="9"/>
        <v>0</v>
      </c>
      <c r="G118" s="180"/>
      <c r="K118" s="179"/>
      <c r="L118" s="179"/>
      <c r="M118" s="179"/>
      <c r="N118" s="179"/>
      <c r="S118" s="179"/>
      <c r="T118" s="181">
        <v>0</v>
      </c>
      <c r="U118" s="160">
        <f t="shared" si="8"/>
        <v>0</v>
      </c>
      <c r="AB118" s="160">
        <f t="shared" si="6"/>
        <v>0</v>
      </c>
      <c r="AC118" s="160">
        <f t="shared" si="7"/>
        <v>0</v>
      </c>
    </row>
    <row r="119" spans="1:29" s="181" customFormat="1" hidden="1" x14ac:dyDescent="0.25">
      <c r="A119" s="170" t="s">
        <v>120</v>
      </c>
      <c r="B119" s="171"/>
      <c r="C119" s="194">
        <v>4020205000</v>
      </c>
      <c r="D119" s="172">
        <f>IFERROR(VLOOKUP(C119,'tb control'!$C$10:$D$248,2,FALSE),0)</f>
        <v>0</v>
      </c>
      <c r="E119" s="173">
        <f>IFERROR(VLOOKUP($C119,'tb control'!$C$10:$E$248,3,FALSE),0)</f>
        <v>0</v>
      </c>
      <c r="F119" s="160">
        <f t="shared" si="9"/>
        <v>0</v>
      </c>
      <c r="G119" s="180">
        <f>SUM(D98:E98)</f>
        <v>0</v>
      </c>
      <c r="K119" s="179"/>
      <c r="L119" s="179"/>
      <c r="M119" s="179"/>
      <c r="N119" s="179"/>
      <c r="S119" s="179"/>
      <c r="T119" s="181">
        <v>0</v>
      </c>
      <c r="U119" s="160">
        <f t="shared" si="8"/>
        <v>0</v>
      </c>
      <c r="W119" s="181">
        <f>E111</f>
        <v>0</v>
      </c>
      <c r="AB119" s="160">
        <f t="shared" si="6"/>
        <v>0</v>
      </c>
      <c r="AC119" s="160">
        <f t="shared" si="7"/>
        <v>0</v>
      </c>
    </row>
    <row r="120" spans="1:29" s="181" customFormat="1" ht="16.5" hidden="1" customHeight="1" x14ac:dyDescent="0.25">
      <c r="A120" s="170" t="s">
        <v>121</v>
      </c>
      <c r="B120" s="171"/>
      <c r="C120" s="194">
        <v>4020213000</v>
      </c>
      <c r="D120" s="172">
        <f>IFERROR(VLOOKUP(C120,'tb control'!$C$10:$D$248,2,FALSE),0)</f>
        <v>0</v>
      </c>
      <c r="E120" s="173">
        <f>IFERROR(VLOOKUP($C120,'tb control'!$C$10:$E$248,3,FALSE),0)</f>
        <v>0</v>
      </c>
      <c r="F120" s="160">
        <f t="shared" si="9"/>
        <v>0</v>
      </c>
      <c r="G120" s="180">
        <f>SUM(D99:E99)</f>
        <v>0</v>
      </c>
      <c r="K120" s="179"/>
      <c r="L120" s="179"/>
      <c r="M120" s="179"/>
      <c r="N120" s="179"/>
      <c r="S120" s="179"/>
      <c r="T120" s="181">
        <v>0</v>
      </c>
      <c r="U120" s="160">
        <f t="shared" si="8"/>
        <v>0</v>
      </c>
      <c r="AB120" s="160">
        <f t="shared" si="6"/>
        <v>0</v>
      </c>
      <c r="AC120" s="160">
        <f t="shared" si="7"/>
        <v>0</v>
      </c>
    </row>
    <row r="121" spans="1:29" s="181" customFormat="1" ht="16.5" hidden="1" customHeight="1" x14ac:dyDescent="0.25">
      <c r="A121" s="170" t="s">
        <v>122</v>
      </c>
      <c r="B121" s="171"/>
      <c r="C121" s="194">
        <v>4020221099</v>
      </c>
      <c r="D121" s="172">
        <f>IFERROR(VLOOKUP(C121,'tb control'!$C$10:$D$248,2,FALSE),0)</f>
        <v>0</v>
      </c>
      <c r="E121" s="173">
        <f>IFERROR(VLOOKUP($C121,'tb control'!$C$10:$E$248,3,FALSE),0)</f>
        <v>0</v>
      </c>
      <c r="F121" s="160">
        <f t="shared" si="9"/>
        <v>0</v>
      </c>
      <c r="G121" s="180">
        <f>SUM(D100:E100)</f>
        <v>0</v>
      </c>
      <c r="K121" s="179"/>
      <c r="L121" s="179"/>
      <c r="M121" s="179"/>
      <c r="N121" s="179"/>
      <c r="S121" s="179"/>
      <c r="T121" s="181">
        <v>0</v>
      </c>
      <c r="U121" s="160">
        <f t="shared" si="8"/>
        <v>0</v>
      </c>
      <c r="AB121" s="160">
        <f t="shared" si="6"/>
        <v>0</v>
      </c>
      <c r="AC121" s="160">
        <f t="shared" si="7"/>
        <v>0</v>
      </c>
    </row>
    <row r="122" spans="1:29" s="160" customFormat="1" ht="16.5" customHeight="1" x14ac:dyDescent="0.25">
      <c r="A122" s="170" t="s">
        <v>218</v>
      </c>
      <c r="B122" s="171"/>
      <c r="C122" s="194">
        <v>4030101000</v>
      </c>
      <c r="D122" s="289">
        <f>IFERROR(VLOOKUP(C122,'tb control'!$C$10:$D$248,2,FALSE),0)</f>
        <v>0</v>
      </c>
      <c r="E122" s="173">
        <f>IFERROR(VLOOKUP($C122,'tb control'!$C$10:$E$248,3,FALSE),0)</f>
        <v>8282000</v>
      </c>
      <c r="F122" s="160">
        <f t="shared" si="9"/>
        <v>8282000</v>
      </c>
      <c r="G122" s="174"/>
      <c r="K122" s="158"/>
      <c r="L122" s="158"/>
      <c r="M122" s="158"/>
      <c r="N122" s="158"/>
      <c r="S122" s="158"/>
      <c r="T122" s="160">
        <v>0</v>
      </c>
      <c r="U122" s="160">
        <f t="shared" si="8"/>
        <v>0</v>
      </c>
      <c r="AB122" s="160">
        <f t="shared" si="6"/>
        <v>8282000</v>
      </c>
      <c r="AC122" s="160">
        <f t="shared" si="7"/>
        <v>8282000</v>
      </c>
    </row>
    <row r="123" spans="1:29" s="181" customFormat="1" hidden="1" x14ac:dyDescent="0.25">
      <c r="A123" s="170" t="s">
        <v>354</v>
      </c>
      <c r="B123" s="171"/>
      <c r="C123" s="194">
        <v>4030106000</v>
      </c>
      <c r="D123" s="172">
        <f>IFERROR(VLOOKUP(C123,'tb control'!$C$10:$D$248,2,FALSE),0)</f>
        <v>0</v>
      </c>
      <c r="E123" s="173">
        <f>IFERROR(VLOOKUP($C123,'tb control'!$C$10:$E$248,3,FALSE),0)</f>
        <v>0</v>
      </c>
      <c r="F123" s="160">
        <f t="shared" si="9"/>
        <v>0</v>
      </c>
      <c r="G123" s="180"/>
      <c r="K123" s="179"/>
      <c r="L123" s="179"/>
      <c r="M123" s="179"/>
      <c r="N123" s="179"/>
      <c r="O123" s="181">
        <f>1948000+80555.88</f>
        <v>2028555.88</v>
      </c>
      <c r="P123" s="181">
        <v>1189907.01</v>
      </c>
      <c r="Q123" s="181">
        <f>E102-O123+P123</f>
        <v>-838648.86999999988</v>
      </c>
      <c r="S123" s="179"/>
      <c r="T123" s="181">
        <v>0</v>
      </c>
      <c r="U123" s="160">
        <f t="shared" si="8"/>
        <v>0</v>
      </c>
      <c r="W123" s="181">
        <f>SUM(E114:E123)-SUM(D128:D243)</f>
        <v>8282000</v>
      </c>
      <c r="AB123" s="160">
        <f t="shared" si="6"/>
        <v>0</v>
      </c>
      <c r="AC123" s="160">
        <f t="shared" si="7"/>
        <v>0</v>
      </c>
    </row>
    <row r="124" spans="1:29" s="181" customFormat="1" ht="16.5" hidden="1" customHeight="1" x14ac:dyDescent="0.25">
      <c r="A124" s="170" t="s">
        <v>116</v>
      </c>
      <c r="B124" s="171"/>
      <c r="C124" s="194">
        <v>4040201000</v>
      </c>
      <c r="D124" s="172">
        <f>IFERROR(VLOOKUP(C124,'tb control'!$C$10:$D$248,2,FALSE),0)</f>
        <v>0</v>
      </c>
      <c r="E124" s="173">
        <f>IFERROR(VLOOKUP($C124,'tb control'!$C$10:$E$248,3,FALSE),0)</f>
        <v>0</v>
      </c>
      <c r="F124" s="160">
        <f t="shared" si="9"/>
        <v>0</v>
      </c>
      <c r="G124" s="180"/>
      <c r="K124" s="179"/>
      <c r="L124" s="179"/>
      <c r="M124" s="179"/>
      <c r="N124" s="179"/>
      <c r="S124" s="179"/>
      <c r="T124" s="181">
        <v>0</v>
      </c>
      <c r="U124" s="160">
        <f t="shared" si="8"/>
        <v>0</v>
      </c>
      <c r="AB124" s="160">
        <f t="shared" si="6"/>
        <v>0</v>
      </c>
      <c r="AC124" s="160">
        <f t="shared" si="7"/>
        <v>0</v>
      </c>
    </row>
    <row r="125" spans="1:29" s="181" customFormat="1" hidden="1" x14ac:dyDescent="0.25">
      <c r="A125" s="170" t="s">
        <v>117</v>
      </c>
      <c r="B125" s="171"/>
      <c r="C125" s="194">
        <v>4040202000</v>
      </c>
      <c r="D125" s="172">
        <f>IFERROR(VLOOKUP(C125,'tb control'!$C$10:$D$248,2,FALSE),0)</f>
        <v>0</v>
      </c>
      <c r="E125" s="173">
        <f>IFERROR(VLOOKUP($C125,'tb control'!$C$10:$E$248,3,FALSE),0)</f>
        <v>0</v>
      </c>
      <c r="F125" s="160">
        <f t="shared" si="9"/>
        <v>0</v>
      </c>
      <c r="G125" s="180"/>
      <c r="K125" s="179"/>
      <c r="L125" s="179"/>
      <c r="M125" s="179"/>
      <c r="N125" s="179"/>
      <c r="S125" s="179"/>
      <c r="T125" s="181">
        <v>0</v>
      </c>
      <c r="U125" s="160">
        <f t="shared" si="8"/>
        <v>0</v>
      </c>
      <c r="AB125" s="160">
        <f t="shared" si="6"/>
        <v>0</v>
      </c>
      <c r="AC125" s="160">
        <f t="shared" si="7"/>
        <v>0</v>
      </c>
    </row>
    <row r="126" spans="1:29" s="181" customFormat="1" ht="16.5" hidden="1" customHeight="1" x14ac:dyDescent="0.25">
      <c r="A126" s="170" t="s">
        <v>123</v>
      </c>
      <c r="B126" s="171"/>
      <c r="C126" s="194">
        <v>4050199000</v>
      </c>
      <c r="D126" s="172">
        <f>IFERROR(VLOOKUP(C126,'tb control'!$C$10:$D$248,2,FALSE),0)</f>
        <v>0</v>
      </c>
      <c r="E126" s="173">
        <f>IFERROR(VLOOKUP($C126,'tb control'!$C$10:$E$248,3,FALSE),0)</f>
        <v>0</v>
      </c>
      <c r="F126" s="160">
        <f t="shared" si="9"/>
        <v>0</v>
      </c>
      <c r="G126" s="180">
        <f>SUM(D104:E104)</f>
        <v>0</v>
      </c>
      <c r="K126" s="179"/>
      <c r="L126" s="179"/>
      <c r="M126" s="179"/>
      <c r="N126" s="179"/>
      <c r="S126" s="179"/>
      <c r="T126" s="181">
        <v>0</v>
      </c>
      <c r="U126" s="160">
        <f t="shared" si="8"/>
        <v>0</v>
      </c>
      <c r="AB126" s="160">
        <f t="shared" si="6"/>
        <v>0</v>
      </c>
      <c r="AC126" s="160">
        <f t="shared" si="7"/>
        <v>0</v>
      </c>
    </row>
    <row r="127" spans="1:29" s="181" customFormat="1" ht="16.5" hidden="1" customHeight="1" x14ac:dyDescent="0.25">
      <c r="A127" s="170" t="s">
        <v>378</v>
      </c>
      <c r="B127" s="171"/>
      <c r="C127" s="194">
        <v>4060999000</v>
      </c>
      <c r="D127" s="172">
        <f>IFERROR(VLOOKUP(C127,'tb control'!$C$10:$D$248,2,FALSE),0)</f>
        <v>0</v>
      </c>
      <c r="E127" s="173">
        <f>IFERROR(VLOOKUP($C127,'tb control'!$C$10:$E$248,3,FALSE),0)</f>
        <v>0</v>
      </c>
      <c r="F127" s="160">
        <f t="shared" si="9"/>
        <v>0</v>
      </c>
      <c r="G127" s="180">
        <f>SUM(D105:E105)</f>
        <v>0</v>
      </c>
      <c r="K127" s="179"/>
      <c r="L127" s="179"/>
      <c r="M127" s="179"/>
      <c r="N127" s="179"/>
      <c r="S127" s="179"/>
      <c r="T127" s="181">
        <v>0</v>
      </c>
      <c r="U127" s="160">
        <f t="shared" si="8"/>
        <v>0</v>
      </c>
      <c r="AB127" s="160">
        <f t="shared" si="6"/>
        <v>0</v>
      </c>
      <c r="AC127" s="160">
        <f t="shared" si="7"/>
        <v>0</v>
      </c>
    </row>
    <row r="128" spans="1:29" s="179" customFormat="1" hidden="1" x14ac:dyDescent="0.25">
      <c r="A128" s="170" t="s">
        <v>217</v>
      </c>
      <c r="B128" s="171"/>
      <c r="C128" s="194">
        <v>5010101001</v>
      </c>
      <c r="D128" s="172">
        <f>IFERROR(VLOOKUP(C128,'tb control'!$C$10:$D$248,2,FALSE),0)</f>
        <v>0</v>
      </c>
      <c r="E128" s="173">
        <f>IFERROR(VLOOKUP($C128,'tb control'!$C$10:$E$248,3,FALSE),0)</f>
        <v>0</v>
      </c>
      <c r="F128" s="160">
        <f t="shared" si="9"/>
        <v>0</v>
      </c>
      <c r="G128" s="180">
        <f t="shared" ref="G128:G160" si="10">SUM(D128:E128)</f>
        <v>0</v>
      </c>
      <c r="H128" s="181"/>
      <c r="I128" s="181"/>
      <c r="J128" s="181"/>
      <c r="O128" s="181"/>
      <c r="P128" s="181"/>
      <c r="Q128" s="181"/>
      <c r="R128" s="181"/>
      <c r="T128" s="181">
        <v>0</v>
      </c>
      <c r="U128" s="160">
        <f t="shared" si="8"/>
        <v>0</v>
      </c>
      <c r="V128" s="181"/>
      <c r="W128" s="181">
        <f>SUM(W119:W127)</f>
        <v>8282000</v>
      </c>
      <c r="X128" s="181"/>
      <c r="Y128" s="181"/>
      <c r="Z128" s="181"/>
      <c r="AB128" s="160">
        <f t="shared" si="6"/>
        <v>0</v>
      </c>
      <c r="AC128" s="160">
        <f t="shared" si="7"/>
        <v>0</v>
      </c>
    </row>
    <row r="129" spans="1:29" s="179" customFormat="1" hidden="1" x14ac:dyDescent="0.25">
      <c r="A129" s="170" t="s">
        <v>402</v>
      </c>
      <c r="B129" s="171"/>
      <c r="C129" s="194">
        <v>5010102000</v>
      </c>
      <c r="D129" s="172">
        <f>IFERROR(VLOOKUP(C129,'tb control'!$C$10:$D$248,2,FALSE),0)</f>
        <v>0</v>
      </c>
      <c r="E129" s="173">
        <f>IFERROR(VLOOKUP($C129,'tb control'!$C$10:$E$248,3,FALSE),0)</f>
        <v>0</v>
      </c>
      <c r="F129" s="160">
        <f t="shared" si="9"/>
        <v>0</v>
      </c>
      <c r="G129" s="180">
        <f t="shared" si="10"/>
        <v>0</v>
      </c>
      <c r="H129" s="181"/>
      <c r="I129" s="181"/>
      <c r="J129" s="181"/>
      <c r="O129" s="181"/>
      <c r="P129" s="181"/>
      <c r="Q129" s="181"/>
      <c r="R129" s="181"/>
      <c r="T129" s="181">
        <v>35517477.859999999</v>
      </c>
      <c r="U129" s="160">
        <f t="shared" si="8"/>
        <v>-35517477.859999999</v>
      </c>
      <c r="V129" s="181"/>
      <c r="W129" s="181"/>
      <c r="X129" s="181"/>
      <c r="Y129" s="181"/>
      <c r="Z129" s="181"/>
      <c r="AB129" s="160">
        <f t="shared" si="6"/>
        <v>0</v>
      </c>
      <c r="AC129" s="160">
        <f t="shared" si="7"/>
        <v>0</v>
      </c>
    </row>
    <row r="130" spans="1:29" s="179" customFormat="1" hidden="1" x14ac:dyDescent="0.25">
      <c r="A130" s="170" t="s">
        <v>126</v>
      </c>
      <c r="B130" s="171"/>
      <c r="C130" s="194">
        <v>5010201001</v>
      </c>
      <c r="D130" s="172">
        <f>IFERROR(VLOOKUP(C130,'tb control'!$C$10:$D$248,2,FALSE),0)</f>
        <v>0</v>
      </c>
      <c r="E130" s="173">
        <f>IFERROR(VLOOKUP($C130,'tb control'!$C$10:$E$248,3,FALSE),0)</f>
        <v>0</v>
      </c>
      <c r="F130" s="160">
        <f t="shared" si="9"/>
        <v>0</v>
      </c>
      <c r="G130" s="180">
        <f t="shared" si="10"/>
        <v>0</v>
      </c>
      <c r="H130" s="181"/>
      <c r="I130" s="181"/>
      <c r="J130" s="181"/>
      <c r="O130" s="181"/>
      <c r="P130" s="181"/>
      <c r="Q130" s="181"/>
      <c r="R130" s="181"/>
      <c r="T130" s="181">
        <v>272650773.73000002</v>
      </c>
      <c r="U130" s="160">
        <f t="shared" si="8"/>
        <v>-272650773.73000002</v>
      </c>
      <c r="V130" s="181"/>
      <c r="W130" s="181"/>
      <c r="X130" s="181"/>
      <c r="Y130" s="181"/>
      <c r="Z130" s="181"/>
      <c r="AB130" s="160">
        <f t="shared" si="6"/>
        <v>0</v>
      </c>
      <c r="AC130" s="160">
        <f t="shared" si="7"/>
        <v>0</v>
      </c>
    </row>
    <row r="131" spans="1:29" s="179" customFormat="1" ht="16.5" hidden="1" customHeight="1" x14ac:dyDescent="0.25">
      <c r="A131" s="170" t="s">
        <v>40</v>
      </c>
      <c r="B131" s="171"/>
      <c r="C131" s="194">
        <v>5010202000</v>
      </c>
      <c r="D131" s="172">
        <f>IFERROR(VLOOKUP(C131,'tb control'!$C$10:$D$248,2,FALSE),0)</f>
        <v>0</v>
      </c>
      <c r="E131" s="173">
        <f>IFERROR(VLOOKUP($C131,'tb control'!$C$10:$E$248,3,FALSE),0)</f>
        <v>0</v>
      </c>
      <c r="F131" s="160">
        <f t="shared" si="9"/>
        <v>0</v>
      </c>
      <c r="G131" s="180">
        <f t="shared" si="10"/>
        <v>0</v>
      </c>
      <c r="H131" s="181"/>
      <c r="I131" s="181"/>
      <c r="J131" s="181"/>
      <c r="O131" s="181"/>
      <c r="P131" s="181"/>
      <c r="Q131" s="181"/>
      <c r="R131" s="181"/>
      <c r="T131" s="181">
        <v>2247519.9</v>
      </c>
      <c r="U131" s="160">
        <f t="shared" si="8"/>
        <v>-2247519.9</v>
      </c>
      <c r="V131" s="181"/>
      <c r="W131" s="181"/>
      <c r="X131" s="181"/>
      <c r="Y131" s="181"/>
      <c r="Z131" s="181"/>
      <c r="AB131" s="160">
        <f t="shared" si="6"/>
        <v>0</v>
      </c>
      <c r="AC131" s="160">
        <f t="shared" si="7"/>
        <v>0</v>
      </c>
    </row>
    <row r="132" spans="1:29" s="179" customFormat="1" hidden="1" x14ac:dyDescent="0.25">
      <c r="A132" s="170" t="s">
        <v>41</v>
      </c>
      <c r="B132" s="171"/>
      <c r="C132" s="194">
        <v>5010203001</v>
      </c>
      <c r="D132" s="172">
        <f>IFERROR(VLOOKUP(C132,'tb control'!$C$10:$D$248,2,FALSE),0)</f>
        <v>0</v>
      </c>
      <c r="E132" s="173">
        <f>IFERROR(VLOOKUP($C132,'tb control'!$C$10:$E$248,3,FALSE),0)</f>
        <v>0</v>
      </c>
      <c r="F132" s="160">
        <f t="shared" si="9"/>
        <v>0</v>
      </c>
      <c r="G132" s="180">
        <f t="shared" si="10"/>
        <v>0</v>
      </c>
      <c r="H132" s="181"/>
      <c r="I132" s="181"/>
      <c r="J132" s="181"/>
      <c r="O132" s="181"/>
      <c r="P132" s="181"/>
      <c r="Q132" s="181"/>
      <c r="R132" s="181"/>
      <c r="T132" s="181">
        <v>0</v>
      </c>
      <c r="U132" s="160">
        <f t="shared" si="8"/>
        <v>0</v>
      </c>
      <c r="V132" s="181"/>
      <c r="W132" s="181"/>
      <c r="X132" s="181"/>
      <c r="Y132" s="181"/>
      <c r="Z132" s="181"/>
      <c r="AB132" s="160">
        <f t="shared" si="6"/>
        <v>0</v>
      </c>
      <c r="AC132" s="160">
        <f t="shared" si="7"/>
        <v>0</v>
      </c>
    </row>
    <row r="133" spans="1:29" s="179" customFormat="1" hidden="1" x14ac:dyDescent="0.25">
      <c r="A133" s="170" t="s">
        <v>42</v>
      </c>
      <c r="B133" s="171"/>
      <c r="C133" s="194">
        <v>5010204001</v>
      </c>
      <c r="D133" s="172">
        <f>IFERROR(VLOOKUP(C133,'tb control'!$C$10:$D$248,2,FALSE),0)</f>
        <v>0</v>
      </c>
      <c r="E133" s="173">
        <f>IFERROR(VLOOKUP($C133,'tb control'!$C$10:$E$248,3,FALSE),0)</f>
        <v>0</v>
      </c>
      <c r="F133" s="160">
        <f t="shared" si="9"/>
        <v>0</v>
      </c>
      <c r="G133" s="180">
        <f t="shared" si="10"/>
        <v>0</v>
      </c>
      <c r="H133" s="181"/>
      <c r="I133" s="181"/>
      <c r="J133" s="181"/>
      <c r="O133" s="181"/>
      <c r="P133" s="181"/>
      <c r="Q133" s="181"/>
      <c r="R133" s="181"/>
      <c r="T133" s="181">
        <v>0</v>
      </c>
      <c r="U133" s="160">
        <f t="shared" si="8"/>
        <v>0</v>
      </c>
      <c r="V133" s="181"/>
      <c r="W133" s="181"/>
      <c r="X133" s="181"/>
      <c r="Y133" s="181"/>
      <c r="Z133" s="181"/>
      <c r="AB133" s="160">
        <f t="shared" si="6"/>
        <v>0</v>
      </c>
      <c r="AC133" s="160">
        <f t="shared" si="7"/>
        <v>0</v>
      </c>
    </row>
    <row r="134" spans="1:29" s="179" customFormat="1" ht="16.5" hidden="1" customHeight="1" x14ac:dyDescent="0.25">
      <c r="A134" s="170" t="s">
        <v>130</v>
      </c>
      <c r="B134" s="171"/>
      <c r="C134" s="194">
        <v>5010205003</v>
      </c>
      <c r="D134" s="172">
        <f>IFERROR(VLOOKUP(C134,'tb control'!$C$10:$D$248,2,FALSE),0)</f>
        <v>0</v>
      </c>
      <c r="E134" s="173">
        <f>IFERROR(VLOOKUP($C134,'tb control'!$C$10:$E$248,3,FALSE),0)</f>
        <v>0</v>
      </c>
      <c r="F134" s="160">
        <f t="shared" si="9"/>
        <v>0</v>
      </c>
      <c r="G134" s="180">
        <f t="shared" si="10"/>
        <v>0</v>
      </c>
      <c r="H134" s="181"/>
      <c r="I134" s="181"/>
      <c r="J134" s="181"/>
      <c r="O134" s="181"/>
      <c r="P134" s="181"/>
      <c r="Q134" s="181"/>
      <c r="R134" s="181"/>
      <c r="T134" s="181">
        <v>0</v>
      </c>
      <c r="U134" s="160">
        <f t="shared" si="8"/>
        <v>0</v>
      </c>
      <c r="V134" s="181"/>
      <c r="W134" s="181"/>
      <c r="X134" s="181"/>
      <c r="Y134" s="181"/>
      <c r="Z134" s="181"/>
      <c r="AB134" s="160">
        <f t="shared" si="6"/>
        <v>0</v>
      </c>
      <c r="AC134" s="160">
        <f t="shared" si="7"/>
        <v>0</v>
      </c>
    </row>
    <row r="135" spans="1:29" s="179" customFormat="1" hidden="1" x14ac:dyDescent="0.25">
      <c r="A135" s="170" t="s">
        <v>131</v>
      </c>
      <c r="B135" s="171"/>
      <c r="C135" s="194">
        <v>5010205004</v>
      </c>
      <c r="D135" s="172">
        <f>IFERROR(VLOOKUP(C135,'tb control'!$C$10:$D$248,2,FALSE),0)</f>
        <v>0</v>
      </c>
      <c r="E135" s="173">
        <f>IFERROR(VLOOKUP($C135,'tb control'!$C$10:$E$248,3,FALSE),0)</f>
        <v>0</v>
      </c>
      <c r="F135" s="160">
        <f t="shared" si="9"/>
        <v>0</v>
      </c>
      <c r="G135" s="180">
        <f t="shared" si="10"/>
        <v>0</v>
      </c>
      <c r="H135" s="181"/>
      <c r="I135" s="181"/>
      <c r="J135" s="181"/>
      <c r="O135" s="181"/>
      <c r="P135" s="181"/>
      <c r="Q135" s="181"/>
      <c r="R135" s="181"/>
      <c r="T135" s="181">
        <v>261500</v>
      </c>
      <c r="U135" s="160">
        <f t="shared" si="8"/>
        <v>-261500</v>
      </c>
      <c r="V135" s="181"/>
      <c r="W135" s="181"/>
      <c r="X135" s="181"/>
      <c r="Y135" s="181"/>
      <c r="Z135" s="181"/>
      <c r="AB135" s="160">
        <f t="shared" si="6"/>
        <v>0</v>
      </c>
      <c r="AC135" s="160">
        <f t="shared" si="7"/>
        <v>0</v>
      </c>
    </row>
    <row r="136" spans="1:29" s="179" customFormat="1" hidden="1" x14ac:dyDescent="0.25">
      <c r="A136" s="170" t="s">
        <v>371</v>
      </c>
      <c r="B136" s="171"/>
      <c r="C136" s="194">
        <v>5010206003</v>
      </c>
      <c r="D136" s="172">
        <f>IFERROR(VLOOKUP(C136,'tb control'!$C$10:$D$248,2,FALSE),0)</f>
        <v>0</v>
      </c>
      <c r="E136" s="173">
        <f>IFERROR(VLOOKUP($C136,'tb control'!$C$10:$E$248,3,FALSE),0)</f>
        <v>0</v>
      </c>
      <c r="F136" s="160">
        <f t="shared" si="9"/>
        <v>0</v>
      </c>
      <c r="G136" s="180">
        <f t="shared" si="10"/>
        <v>0</v>
      </c>
      <c r="H136" s="181"/>
      <c r="I136" s="181"/>
      <c r="J136" s="181"/>
      <c r="O136" s="181"/>
      <c r="P136" s="181"/>
      <c r="Q136" s="181"/>
      <c r="R136" s="181"/>
      <c r="T136" s="181">
        <v>261500</v>
      </c>
      <c r="U136" s="160">
        <f t="shared" si="8"/>
        <v>-261500</v>
      </c>
      <c r="V136" s="181"/>
      <c r="W136" s="181"/>
      <c r="X136" s="181"/>
      <c r="Y136" s="181"/>
      <c r="Z136" s="181"/>
      <c r="AB136" s="160">
        <f t="shared" si="6"/>
        <v>0</v>
      </c>
      <c r="AC136" s="160">
        <f t="shared" si="7"/>
        <v>0</v>
      </c>
    </row>
    <row r="137" spans="1:29" s="179" customFormat="1" hidden="1" x14ac:dyDescent="0.25">
      <c r="A137" s="170" t="s">
        <v>132</v>
      </c>
      <c r="B137" s="171"/>
      <c r="C137" s="194">
        <v>5010206004</v>
      </c>
      <c r="D137" s="172">
        <f>IFERROR(VLOOKUP(C137,'tb control'!$C$10:$D$248,2,FALSE),0)</f>
        <v>0</v>
      </c>
      <c r="E137" s="173">
        <f>IFERROR(VLOOKUP($C137,'tb control'!$C$10:$E$248,3,FALSE),0)</f>
        <v>0</v>
      </c>
      <c r="F137" s="160">
        <f t="shared" si="9"/>
        <v>0</v>
      </c>
      <c r="G137" s="180">
        <f t="shared" si="10"/>
        <v>0</v>
      </c>
      <c r="H137" s="181"/>
      <c r="I137" s="181"/>
      <c r="J137" s="181"/>
      <c r="O137" s="181"/>
      <c r="P137" s="181"/>
      <c r="Q137" s="181"/>
      <c r="R137" s="181"/>
      <c r="T137" s="181">
        <v>750000</v>
      </c>
      <c r="U137" s="160">
        <f t="shared" si="8"/>
        <v>-750000</v>
      </c>
      <c r="V137" s="181"/>
      <c r="W137" s="181"/>
      <c r="X137" s="181"/>
      <c r="Y137" s="181"/>
      <c r="Z137" s="181"/>
      <c r="AB137" s="160">
        <f t="shared" si="6"/>
        <v>0</v>
      </c>
      <c r="AC137" s="160">
        <f t="shared" si="7"/>
        <v>0</v>
      </c>
    </row>
    <row r="138" spans="1:29" s="179" customFormat="1" hidden="1" x14ac:dyDescent="0.25">
      <c r="A138" s="170" t="s">
        <v>133</v>
      </c>
      <c r="B138" s="171"/>
      <c r="C138" s="194">
        <v>5010207004</v>
      </c>
      <c r="D138" s="172">
        <f>IFERROR(VLOOKUP(C138,'tb control'!$C$10:$D$248,2,FALSE),0)</f>
        <v>0</v>
      </c>
      <c r="E138" s="173">
        <f>IFERROR(VLOOKUP($C138,'tb control'!$C$10:$E$248,3,FALSE),0)</f>
        <v>0</v>
      </c>
      <c r="F138" s="160">
        <f t="shared" ref="F138:F166" si="11">D138+E138</f>
        <v>0</v>
      </c>
      <c r="G138" s="180">
        <f t="shared" si="10"/>
        <v>0</v>
      </c>
      <c r="H138" s="181"/>
      <c r="I138" s="181"/>
      <c r="J138" s="181"/>
      <c r="O138" s="181"/>
      <c r="P138" s="181"/>
      <c r="Q138" s="181"/>
      <c r="R138" s="181"/>
      <c r="T138" s="181">
        <v>10125</v>
      </c>
      <c r="U138" s="160">
        <f t="shared" si="8"/>
        <v>-10125</v>
      </c>
      <c r="V138" s="181"/>
      <c r="W138" s="181"/>
      <c r="X138" s="181"/>
      <c r="Y138" s="181"/>
      <c r="Z138" s="181"/>
      <c r="AB138" s="160">
        <f t="shared" si="6"/>
        <v>0</v>
      </c>
      <c r="AC138" s="160">
        <f t="shared" si="7"/>
        <v>0</v>
      </c>
    </row>
    <row r="139" spans="1:29" s="179" customFormat="1" hidden="1" x14ac:dyDescent="0.25">
      <c r="A139" s="170" t="s">
        <v>134</v>
      </c>
      <c r="B139" s="171"/>
      <c r="C139" s="194">
        <v>5010208001</v>
      </c>
      <c r="D139" s="172">
        <f>IFERROR(VLOOKUP(C139,'tb control'!$C$10:$D$248,2,FALSE),0)</f>
        <v>0</v>
      </c>
      <c r="E139" s="173">
        <f>IFERROR(VLOOKUP($C139,'tb control'!$C$10:$E$248,3,FALSE),0)</f>
        <v>0</v>
      </c>
      <c r="F139" s="160">
        <f t="shared" si="11"/>
        <v>0</v>
      </c>
      <c r="G139" s="180">
        <f t="shared" si="10"/>
        <v>0</v>
      </c>
      <c r="H139" s="181"/>
      <c r="I139" s="181"/>
      <c r="J139" s="181"/>
      <c r="O139" s="181"/>
      <c r="P139" s="181"/>
      <c r="Q139" s="181"/>
      <c r="R139" s="181"/>
      <c r="T139" s="181">
        <v>154425</v>
      </c>
      <c r="U139" s="160">
        <f t="shared" si="8"/>
        <v>-154425</v>
      </c>
      <c r="V139" s="181"/>
      <c r="W139" s="181"/>
      <c r="X139" s="181"/>
      <c r="Y139" s="181"/>
      <c r="Z139" s="181"/>
      <c r="AB139" s="160">
        <f t="shared" ref="AB139:AB202" si="12">D139+E139</f>
        <v>0</v>
      </c>
      <c r="AC139" s="160">
        <f t="shared" ref="AC139:AC202" si="13">D139+E139</f>
        <v>0</v>
      </c>
    </row>
    <row r="140" spans="1:29" s="179" customFormat="1" ht="16.5" hidden="1" customHeight="1" x14ac:dyDescent="0.25">
      <c r="A140" s="170" t="s">
        <v>127</v>
      </c>
      <c r="B140" s="171"/>
      <c r="C140" s="194">
        <v>5010210001</v>
      </c>
      <c r="D140" s="172">
        <f>IFERROR(VLOOKUP(C140,'tb control'!$C$10:$D$248,2,FALSE),0)</f>
        <v>0</v>
      </c>
      <c r="E140" s="173">
        <f>IFERROR(VLOOKUP($C140,'tb control'!$C$10:$E$248,3,FALSE),0)</f>
        <v>0</v>
      </c>
      <c r="F140" s="160">
        <f t="shared" si="11"/>
        <v>0</v>
      </c>
      <c r="G140" s="180">
        <f t="shared" si="10"/>
        <v>0</v>
      </c>
      <c r="H140" s="181"/>
      <c r="I140" s="181"/>
      <c r="J140" s="181"/>
      <c r="O140" s="181"/>
      <c r="P140" s="181"/>
      <c r="Q140" s="181"/>
      <c r="R140" s="181"/>
      <c r="T140" s="181">
        <v>0</v>
      </c>
      <c r="U140" s="160">
        <f t="shared" si="8"/>
        <v>0</v>
      </c>
      <c r="V140" s="181"/>
      <c r="W140" s="181"/>
      <c r="X140" s="181"/>
      <c r="Y140" s="181"/>
      <c r="Z140" s="181"/>
      <c r="AB140" s="160">
        <f t="shared" si="12"/>
        <v>0</v>
      </c>
      <c r="AC140" s="160">
        <f t="shared" si="13"/>
        <v>0</v>
      </c>
    </row>
    <row r="141" spans="1:29" s="179" customFormat="1" ht="16.5" hidden="1" customHeight="1" x14ac:dyDescent="0.25">
      <c r="A141" s="170" t="s">
        <v>128</v>
      </c>
      <c r="B141" s="171"/>
      <c r="C141" s="194">
        <v>5010211002</v>
      </c>
      <c r="D141" s="172">
        <f>IFERROR(VLOOKUP(C141,'tb control'!$C$10:$D$248,2,FALSE),0)</f>
        <v>0</v>
      </c>
      <c r="E141" s="173">
        <f>IFERROR(VLOOKUP($C141,'tb control'!$C$10:$E$248,3,FALSE),0)</f>
        <v>0</v>
      </c>
      <c r="F141" s="160">
        <f t="shared" si="11"/>
        <v>0</v>
      </c>
      <c r="G141" s="180">
        <f t="shared" si="10"/>
        <v>0</v>
      </c>
      <c r="H141" s="181"/>
      <c r="I141" s="181"/>
      <c r="J141" s="181"/>
      <c r="O141" s="181"/>
      <c r="P141" s="181"/>
      <c r="Q141" s="181"/>
      <c r="R141" s="181"/>
      <c r="T141" s="181">
        <v>0</v>
      </c>
      <c r="U141" s="160">
        <f t="shared" si="8"/>
        <v>0</v>
      </c>
      <c r="V141" s="181"/>
      <c r="W141" s="181"/>
      <c r="X141" s="181"/>
      <c r="Y141" s="181"/>
      <c r="Z141" s="181"/>
      <c r="AB141" s="160">
        <f t="shared" si="12"/>
        <v>0</v>
      </c>
      <c r="AC141" s="160">
        <f t="shared" si="13"/>
        <v>0</v>
      </c>
    </row>
    <row r="142" spans="1:29" s="179" customFormat="1" ht="16.5" hidden="1" customHeight="1" x14ac:dyDescent="0.25">
      <c r="A142" s="170" t="s">
        <v>384</v>
      </c>
      <c r="B142" s="171"/>
      <c r="C142" s="168">
        <v>5010211006</v>
      </c>
      <c r="D142" s="172">
        <f>IFERROR(VLOOKUP(C142,'tb control'!$C$10:$D$248,2,FALSE),0)</f>
        <v>0</v>
      </c>
      <c r="E142" s="173">
        <f>IFERROR(VLOOKUP($C142,'tb control'!$C$10:$E$248,3,FALSE),0)</f>
        <v>0</v>
      </c>
      <c r="F142" s="160">
        <f t="shared" si="11"/>
        <v>0</v>
      </c>
      <c r="G142" s="180">
        <f t="shared" si="10"/>
        <v>0</v>
      </c>
      <c r="H142" s="181"/>
      <c r="I142" s="181"/>
      <c r="J142" s="181"/>
      <c r="O142" s="181"/>
      <c r="P142" s="181"/>
      <c r="Q142" s="181"/>
      <c r="R142" s="181"/>
      <c r="T142" s="181">
        <v>0</v>
      </c>
      <c r="U142" s="160">
        <f t="shared" si="8"/>
        <v>0</v>
      </c>
      <c r="V142" s="181"/>
      <c r="W142" s="181"/>
      <c r="X142" s="181"/>
      <c r="Y142" s="181"/>
      <c r="Z142" s="181"/>
      <c r="AB142" s="160">
        <f t="shared" si="12"/>
        <v>0</v>
      </c>
      <c r="AC142" s="160">
        <f t="shared" si="13"/>
        <v>0</v>
      </c>
    </row>
    <row r="143" spans="1:29" s="179" customFormat="1" ht="16.5" hidden="1" customHeight="1" x14ac:dyDescent="0.25">
      <c r="A143" s="170" t="s">
        <v>129</v>
      </c>
      <c r="B143" s="171"/>
      <c r="C143" s="194">
        <v>5010212001</v>
      </c>
      <c r="D143" s="172">
        <f>IFERROR(VLOOKUP(C143,'tb control'!$C$10:$D$248,2,FALSE),0)</f>
        <v>0</v>
      </c>
      <c r="E143" s="173">
        <f>IFERROR(VLOOKUP($C143,'tb control'!$C$10:$E$248,3,FALSE),0)</f>
        <v>0</v>
      </c>
      <c r="F143" s="160">
        <f t="shared" si="11"/>
        <v>0</v>
      </c>
      <c r="G143" s="180">
        <f t="shared" si="10"/>
        <v>0</v>
      </c>
      <c r="H143" s="181"/>
      <c r="I143" s="181"/>
      <c r="J143" s="181"/>
      <c r="O143" s="181"/>
      <c r="P143" s="181"/>
      <c r="Q143" s="181"/>
      <c r="R143" s="181"/>
      <c r="T143" s="181">
        <v>3787246.23</v>
      </c>
      <c r="U143" s="160">
        <f t="shared" si="8"/>
        <v>-3787246.23</v>
      </c>
      <c r="V143" s="181"/>
      <c r="W143" s="181"/>
      <c r="X143" s="181"/>
      <c r="Y143" s="181"/>
      <c r="Z143" s="181"/>
      <c r="AB143" s="160">
        <f t="shared" si="12"/>
        <v>0</v>
      </c>
      <c r="AC143" s="160">
        <f t="shared" si="13"/>
        <v>0</v>
      </c>
    </row>
    <row r="144" spans="1:29" s="179" customFormat="1" ht="16.5" hidden="1" customHeight="1" x14ac:dyDescent="0.25">
      <c r="A144" s="170" t="s">
        <v>216</v>
      </c>
      <c r="B144" s="171"/>
      <c r="C144" s="194">
        <v>5010213001</v>
      </c>
      <c r="D144" s="172">
        <f>IFERROR(VLOOKUP(C144,'tb control'!$C$10:$D$248,2,FALSE),0)</f>
        <v>0</v>
      </c>
      <c r="E144" s="173">
        <f>IFERROR(VLOOKUP($C144,'tb control'!$C$10:$E$248,3,FALSE),0)</f>
        <v>0</v>
      </c>
      <c r="F144" s="160">
        <f t="shared" si="11"/>
        <v>0</v>
      </c>
      <c r="G144" s="180">
        <f t="shared" si="10"/>
        <v>0</v>
      </c>
      <c r="H144" s="181"/>
      <c r="I144" s="181"/>
      <c r="J144" s="181"/>
      <c r="O144" s="181"/>
      <c r="P144" s="181"/>
      <c r="Q144" s="181"/>
      <c r="R144" s="181"/>
      <c r="T144" s="181">
        <v>0</v>
      </c>
      <c r="U144" s="160">
        <f t="shared" si="8"/>
        <v>0</v>
      </c>
      <c r="V144" s="181"/>
      <c r="W144" s="181"/>
      <c r="X144" s="181"/>
      <c r="Y144" s="181"/>
      <c r="Z144" s="181"/>
      <c r="AB144" s="160">
        <f t="shared" si="12"/>
        <v>0</v>
      </c>
      <c r="AC144" s="160">
        <f t="shared" si="13"/>
        <v>0</v>
      </c>
    </row>
    <row r="145" spans="1:29" s="182" customFormat="1" ht="16.5" hidden="1" customHeight="1" x14ac:dyDescent="0.25">
      <c r="A145" s="170" t="s">
        <v>368</v>
      </c>
      <c r="B145" s="171"/>
      <c r="C145" s="194">
        <v>5010213002</v>
      </c>
      <c r="D145" s="172">
        <f>IFERROR(VLOOKUP(C145,'tb control'!$C$10:$D$248,2,FALSE),0)</f>
        <v>0</v>
      </c>
      <c r="E145" s="173">
        <f>IFERROR(VLOOKUP($C145,'tb control'!$C$10:$E$248,3,FALSE),0)</f>
        <v>0</v>
      </c>
      <c r="F145" s="160">
        <f t="shared" si="11"/>
        <v>0</v>
      </c>
      <c r="G145" s="180">
        <f t="shared" si="10"/>
        <v>0</v>
      </c>
      <c r="H145" s="183"/>
      <c r="I145" s="183"/>
      <c r="J145" s="183"/>
      <c r="O145" s="183"/>
      <c r="P145" s="183"/>
      <c r="Q145" s="183"/>
      <c r="R145" s="183"/>
      <c r="T145" s="183">
        <v>0</v>
      </c>
      <c r="U145" s="160">
        <f t="shared" si="8"/>
        <v>0</v>
      </c>
      <c r="V145" s="183"/>
      <c r="W145" s="183"/>
      <c r="X145" s="183"/>
      <c r="Y145" s="183"/>
      <c r="Z145" s="183"/>
      <c r="AB145" s="160">
        <f t="shared" si="12"/>
        <v>0</v>
      </c>
      <c r="AC145" s="160">
        <f t="shared" si="13"/>
        <v>0</v>
      </c>
    </row>
    <row r="146" spans="1:29" s="182" customFormat="1" hidden="1" x14ac:dyDescent="0.25">
      <c r="A146" s="170" t="s">
        <v>98</v>
      </c>
      <c r="B146" s="171"/>
      <c r="C146" s="194">
        <v>5010214001</v>
      </c>
      <c r="D146" s="172">
        <f>IFERROR(VLOOKUP(C146,'tb control'!$C$10:$D$248,2,FALSE),0)</f>
        <v>0</v>
      </c>
      <c r="E146" s="173">
        <f>IFERROR(VLOOKUP($C146,'tb control'!$C$10:$E$248,3,FALSE),0)</f>
        <v>0</v>
      </c>
      <c r="F146" s="160">
        <f t="shared" si="11"/>
        <v>0</v>
      </c>
      <c r="G146" s="180">
        <f t="shared" si="10"/>
        <v>0</v>
      </c>
      <c r="H146" s="183"/>
      <c r="I146" s="183"/>
      <c r="J146" s="183"/>
      <c r="O146" s="183"/>
      <c r="P146" s="183"/>
      <c r="Q146" s="183"/>
      <c r="R146" s="183"/>
      <c r="T146" s="183">
        <v>0</v>
      </c>
      <c r="U146" s="160">
        <f t="shared" si="8"/>
        <v>0</v>
      </c>
      <c r="V146" s="183"/>
      <c r="W146" s="183"/>
      <c r="X146" s="183"/>
      <c r="Y146" s="183"/>
      <c r="Z146" s="183"/>
      <c r="AB146" s="160">
        <f t="shared" si="12"/>
        <v>0</v>
      </c>
      <c r="AC146" s="160">
        <f t="shared" si="13"/>
        <v>0</v>
      </c>
    </row>
    <row r="147" spans="1:29" s="182" customFormat="1" hidden="1" x14ac:dyDescent="0.25">
      <c r="A147" s="170" t="s">
        <v>43</v>
      </c>
      <c r="B147" s="171"/>
      <c r="C147" s="194">
        <v>5010215001</v>
      </c>
      <c r="D147" s="172">
        <f>IFERROR(VLOOKUP(C147,'tb control'!$C$10:$D$248,2,FALSE),0)</f>
        <v>0</v>
      </c>
      <c r="E147" s="173">
        <f>IFERROR(VLOOKUP($C147,'tb control'!$C$10:$E$248,3,FALSE),0)</f>
        <v>0</v>
      </c>
      <c r="F147" s="160">
        <f t="shared" si="11"/>
        <v>0</v>
      </c>
      <c r="G147" s="180">
        <f t="shared" si="10"/>
        <v>0</v>
      </c>
      <c r="H147" s="183"/>
      <c r="I147" s="183"/>
      <c r="J147" s="183"/>
      <c r="O147" s="183"/>
      <c r="P147" s="183"/>
      <c r="Q147" s="183"/>
      <c r="R147" s="183"/>
      <c r="T147" s="183">
        <v>0</v>
      </c>
      <c r="U147" s="160">
        <f t="shared" si="8"/>
        <v>0</v>
      </c>
      <c r="V147" s="183"/>
      <c r="W147" s="183"/>
      <c r="X147" s="183"/>
      <c r="Y147" s="183"/>
      <c r="Z147" s="183"/>
      <c r="AB147" s="160">
        <f t="shared" si="12"/>
        <v>0</v>
      </c>
      <c r="AC147" s="160">
        <f t="shared" si="13"/>
        <v>0</v>
      </c>
    </row>
    <row r="148" spans="1:29" s="182" customFormat="1" hidden="1" x14ac:dyDescent="0.25">
      <c r="A148" s="170" t="s">
        <v>135</v>
      </c>
      <c r="B148" s="171"/>
      <c r="C148" s="194">
        <v>5010299011</v>
      </c>
      <c r="D148" s="172">
        <f>IFERROR(VLOOKUP(C148,'tb control'!$C$10:$D$248,2,FALSE),0)</f>
        <v>0</v>
      </c>
      <c r="E148" s="173">
        <f>IFERROR(VLOOKUP($C148,'tb control'!$C$10:$E$248,3,FALSE),0)</f>
        <v>0</v>
      </c>
      <c r="F148" s="160">
        <f t="shared" si="11"/>
        <v>0</v>
      </c>
      <c r="G148" s="180">
        <f t="shared" si="10"/>
        <v>0</v>
      </c>
      <c r="H148" s="183"/>
      <c r="I148" s="183"/>
      <c r="J148" s="183"/>
      <c r="O148" s="183"/>
      <c r="P148" s="183"/>
      <c r="Q148" s="183"/>
      <c r="R148" s="183"/>
      <c r="T148" s="183">
        <v>3850745</v>
      </c>
      <c r="U148" s="160">
        <f t="shared" ref="U148:U212" si="14">D148-T148</f>
        <v>-3850745</v>
      </c>
      <c r="V148" s="183"/>
      <c r="W148" s="183"/>
      <c r="X148" s="183"/>
      <c r="Y148" s="183"/>
      <c r="Z148" s="183"/>
      <c r="AB148" s="160">
        <f t="shared" si="12"/>
        <v>0</v>
      </c>
      <c r="AC148" s="160">
        <f t="shared" si="13"/>
        <v>0</v>
      </c>
    </row>
    <row r="149" spans="1:29" s="182" customFormat="1" ht="16.5" hidden="1" customHeight="1" x14ac:dyDescent="0.25">
      <c r="A149" s="170" t="s">
        <v>136</v>
      </c>
      <c r="B149" s="171"/>
      <c r="C149" s="194">
        <v>5010299012</v>
      </c>
      <c r="D149" s="172">
        <f>IFERROR(VLOOKUP(C149,'tb control'!$C$10:$D$248,2,FALSE),0)</f>
        <v>0</v>
      </c>
      <c r="E149" s="173">
        <f>IFERROR(VLOOKUP($C149,'tb control'!$C$10:$E$248,3,FALSE),0)</f>
        <v>0</v>
      </c>
      <c r="F149" s="160">
        <f t="shared" si="11"/>
        <v>0</v>
      </c>
      <c r="G149" s="180">
        <f t="shared" si="10"/>
        <v>0</v>
      </c>
      <c r="H149" s="183"/>
      <c r="I149" s="183"/>
      <c r="J149" s="183"/>
      <c r="O149" s="183"/>
      <c r="P149" s="183"/>
      <c r="Q149" s="183"/>
      <c r="R149" s="183"/>
      <c r="T149" s="183">
        <v>0</v>
      </c>
      <c r="U149" s="160">
        <f t="shared" si="14"/>
        <v>0</v>
      </c>
      <c r="V149" s="183"/>
      <c r="W149" s="183"/>
      <c r="X149" s="183"/>
      <c r="Y149" s="183"/>
      <c r="Z149" s="183"/>
      <c r="AB149" s="160">
        <f t="shared" si="12"/>
        <v>0</v>
      </c>
      <c r="AC149" s="160">
        <f t="shared" si="13"/>
        <v>0</v>
      </c>
    </row>
    <row r="150" spans="1:29" s="182" customFormat="1" ht="16.5" hidden="1" customHeight="1" x14ac:dyDescent="0.25">
      <c r="A150" s="170" t="s">
        <v>137</v>
      </c>
      <c r="B150" s="171"/>
      <c r="C150" s="194">
        <v>5010299014</v>
      </c>
      <c r="D150" s="172">
        <f>IFERROR(VLOOKUP(C150,'tb control'!$C$10:$D$248,2,FALSE),0)</f>
        <v>0</v>
      </c>
      <c r="E150" s="173">
        <f>IFERROR(VLOOKUP($C150,'tb control'!$C$10:$E$248,3,FALSE),0)</f>
        <v>0</v>
      </c>
      <c r="F150" s="160">
        <f t="shared" si="11"/>
        <v>0</v>
      </c>
      <c r="G150" s="180">
        <f t="shared" si="10"/>
        <v>0</v>
      </c>
      <c r="H150" s="183"/>
      <c r="I150" s="183"/>
      <c r="J150" s="183"/>
      <c r="O150" s="183"/>
      <c r="P150" s="183"/>
      <c r="Q150" s="183"/>
      <c r="R150" s="183"/>
      <c r="T150" s="183">
        <v>0</v>
      </c>
      <c r="U150" s="160">
        <f t="shared" si="14"/>
        <v>0</v>
      </c>
      <c r="V150" s="183"/>
      <c r="W150" s="183"/>
      <c r="X150" s="183"/>
      <c r="Y150" s="183"/>
      <c r="Z150" s="183"/>
      <c r="AB150" s="160">
        <f t="shared" si="12"/>
        <v>0</v>
      </c>
      <c r="AC150" s="160">
        <f t="shared" si="13"/>
        <v>0</v>
      </c>
    </row>
    <row r="151" spans="1:29" s="182" customFormat="1" hidden="1" x14ac:dyDescent="0.25">
      <c r="A151" s="170" t="s">
        <v>403</v>
      </c>
      <c r="B151" s="171"/>
      <c r="C151" s="194">
        <v>5010299036</v>
      </c>
      <c r="D151" s="172">
        <f>IFERROR(VLOOKUP(C151,'tb control'!$C$10:$D$248,2,FALSE),0)</f>
        <v>0</v>
      </c>
      <c r="E151" s="173">
        <f>IFERROR(VLOOKUP($C151,'tb control'!$C$10:$E$248,3,FALSE),0)</f>
        <v>0</v>
      </c>
      <c r="F151" s="160">
        <f t="shared" si="11"/>
        <v>0</v>
      </c>
      <c r="G151" s="180">
        <f t="shared" si="10"/>
        <v>0</v>
      </c>
      <c r="H151" s="183"/>
      <c r="I151" s="183"/>
      <c r="J151" s="183"/>
      <c r="O151" s="183"/>
      <c r="P151" s="183"/>
      <c r="Q151" s="183"/>
      <c r="R151" s="183"/>
      <c r="T151" s="183">
        <v>0</v>
      </c>
      <c r="U151" s="160">
        <f t="shared" si="14"/>
        <v>0</v>
      </c>
      <c r="V151" s="183"/>
      <c r="W151" s="183"/>
      <c r="X151" s="183"/>
      <c r="Y151" s="183"/>
      <c r="Z151" s="183"/>
      <c r="AB151" s="160">
        <f t="shared" si="12"/>
        <v>0</v>
      </c>
      <c r="AC151" s="160">
        <f t="shared" si="13"/>
        <v>0</v>
      </c>
    </row>
    <row r="152" spans="1:29" s="182" customFormat="1" hidden="1" x14ac:dyDescent="0.25">
      <c r="A152" s="170" t="s">
        <v>404</v>
      </c>
      <c r="B152" s="171"/>
      <c r="C152" s="194">
        <v>5010299038</v>
      </c>
      <c r="D152" s="172">
        <f>IFERROR(VLOOKUP(C152,'tb control'!$C$10:$D$248,2,FALSE),0)</f>
        <v>0</v>
      </c>
      <c r="E152" s="173">
        <f>IFERROR(VLOOKUP($C152,'tb control'!$C$10:$E$248,3,FALSE),0)</f>
        <v>0</v>
      </c>
      <c r="F152" s="160">
        <f t="shared" si="11"/>
        <v>0</v>
      </c>
      <c r="G152" s="180">
        <f t="shared" si="10"/>
        <v>0</v>
      </c>
      <c r="H152" s="183"/>
      <c r="I152" s="183"/>
      <c r="J152" s="183"/>
      <c r="O152" s="183"/>
      <c r="P152" s="183"/>
      <c r="Q152" s="183"/>
      <c r="R152" s="183"/>
      <c r="T152" s="183">
        <v>0</v>
      </c>
      <c r="U152" s="160">
        <f t="shared" si="14"/>
        <v>0</v>
      </c>
      <c r="V152" s="183"/>
      <c r="W152" s="183"/>
      <c r="X152" s="183"/>
      <c r="Y152" s="183"/>
      <c r="Z152" s="183"/>
      <c r="AB152" s="160">
        <f t="shared" si="12"/>
        <v>0</v>
      </c>
      <c r="AC152" s="160">
        <f t="shared" si="13"/>
        <v>0</v>
      </c>
    </row>
    <row r="153" spans="1:29" s="182" customFormat="1" hidden="1" x14ac:dyDescent="0.25">
      <c r="A153" s="170" t="s">
        <v>215</v>
      </c>
      <c r="B153" s="171"/>
      <c r="C153" s="194">
        <v>5010301000</v>
      </c>
      <c r="D153" s="172">
        <f>IFERROR(VLOOKUP(C153,'tb control'!$C$10:$D$248,2,FALSE),0)</f>
        <v>0</v>
      </c>
      <c r="E153" s="173">
        <f>IFERROR(VLOOKUP($C153,'tb control'!$C$10:$E$248,3,FALSE),0)</f>
        <v>0</v>
      </c>
      <c r="F153" s="160">
        <f t="shared" si="11"/>
        <v>0</v>
      </c>
      <c r="G153" s="180">
        <f t="shared" si="10"/>
        <v>0</v>
      </c>
      <c r="H153" s="183"/>
      <c r="I153" s="183"/>
      <c r="J153" s="183"/>
      <c r="O153" s="183"/>
      <c r="P153" s="183"/>
      <c r="Q153" s="183"/>
      <c r="R153" s="183"/>
      <c r="T153" s="183">
        <v>1826232.47</v>
      </c>
      <c r="U153" s="160">
        <f t="shared" si="14"/>
        <v>-1826232.47</v>
      </c>
      <c r="V153" s="183"/>
      <c r="W153" s="183"/>
      <c r="X153" s="183"/>
      <c r="Y153" s="183"/>
      <c r="Z153" s="183"/>
      <c r="AB153" s="160">
        <f t="shared" si="12"/>
        <v>0</v>
      </c>
      <c r="AC153" s="160">
        <f t="shared" si="13"/>
        <v>0</v>
      </c>
    </row>
    <row r="154" spans="1:29" s="182" customFormat="1" hidden="1" x14ac:dyDescent="0.25">
      <c r="A154" s="170" t="s">
        <v>140</v>
      </c>
      <c r="B154" s="171"/>
      <c r="C154" s="194">
        <v>5010302001</v>
      </c>
      <c r="D154" s="172">
        <f>IFERROR(VLOOKUP(C154,'tb control'!$C$10:$D$248,2,FALSE),0)</f>
        <v>0</v>
      </c>
      <c r="E154" s="173">
        <f>IFERROR(VLOOKUP($C154,'tb control'!$C$10:$E$248,3,FALSE),0)</f>
        <v>0</v>
      </c>
      <c r="F154" s="160">
        <f t="shared" si="11"/>
        <v>0</v>
      </c>
      <c r="G154" s="180">
        <f t="shared" si="10"/>
        <v>0</v>
      </c>
      <c r="H154" s="183"/>
      <c r="I154" s="183"/>
      <c r="J154" s="183"/>
      <c r="O154" s="183"/>
      <c r="P154" s="183"/>
      <c r="Q154" s="183"/>
      <c r="R154" s="183"/>
      <c r="T154" s="183">
        <v>100700</v>
      </c>
      <c r="U154" s="160">
        <f t="shared" si="14"/>
        <v>-100700</v>
      </c>
      <c r="V154" s="183"/>
      <c r="W154" s="183"/>
      <c r="X154" s="183"/>
      <c r="Y154" s="183"/>
      <c r="Z154" s="183"/>
      <c r="AB154" s="160">
        <f t="shared" si="12"/>
        <v>0</v>
      </c>
      <c r="AC154" s="160">
        <f t="shared" si="13"/>
        <v>0</v>
      </c>
    </row>
    <row r="155" spans="1:29" s="182" customFormat="1" hidden="1" x14ac:dyDescent="0.25">
      <c r="A155" s="170" t="s">
        <v>141</v>
      </c>
      <c r="B155" s="171"/>
      <c r="C155" s="194">
        <v>5010303001</v>
      </c>
      <c r="D155" s="172">
        <f>IFERROR(VLOOKUP(C155,'tb control'!$C$10:$D$248,2,FALSE),0)</f>
        <v>0</v>
      </c>
      <c r="E155" s="173">
        <f>IFERROR(VLOOKUP($C155,'tb control'!$C$10:$E$248,3,FALSE),0)</f>
        <v>0</v>
      </c>
      <c r="F155" s="160">
        <f t="shared" si="11"/>
        <v>0</v>
      </c>
      <c r="G155" s="180">
        <f t="shared" si="10"/>
        <v>0</v>
      </c>
      <c r="H155" s="183"/>
      <c r="I155" s="183"/>
      <c r="J155" s="183"/>
      <c r="O155" s="183"/>
      <c r="P155" s="183"/>
      <c r="Q155" s="183"/>
      <c r="R155" s="183"/>
      <c r="T155" s="183">
        <v>485573.87</v>
      </c>
      <c r="U155" s="160">
        <f t="shared" si="14"/>
        <v>-485573.87</v>
      </c>
      <c r="V155" s="183"/>
      <c r="W155" s="183"/>
      <c r="X155" s="183"/>
      <c r="Y155" s="183"/>
      <c r="Z155" s="183"/>
      <c r="AB155" s="160">
        <f t="shared" si="12"/>
        <v>0</v>
      </c>
      <c r="AC155" s="160">
        <f t="shared" si="13"/>
        <v>0</v>
      </c>
    </row>
    <row r="156" spans="1:29" s="182" customFormat="1" ht="16.5" hidden="1" customHeight="1" x14ac:dyDescent="0.25">
      <c r="A156" s="170" t="s">
        <v>142</v>
      </c>
      <c r="B156" s="171"/>
      <c r="C156" s="194">
        <v>5010304001</v>
      </c>
      <c r="D156" s="172">
        <f>IFERROR(VLOOKUP(C156,'tb control'!$C$10:$D$248,2,FALSE),0)</f>
        <v>0</v>
      </c>
      <c r="E156" s="173">
        <f>IFERROR(VLOOKUP($C156,'tb control'!$C$10:$E$248,3,FALSE),0)</f>
        <v>0</v>
      </c>
      <c r="F156" s="160">
        <f t="shared" si="11"/>
        <v>0</v>
      </c>
      <c r="G156" s="180">
        <f t="shared" si="10"/>
        <v>0</v>
      </c>
      <c r="H156" s="183"/>
      <c r="I156" s="183"/>
      <c r="J156" s="183"/>
      <c r="O156" s="183"/>
      <c r="P156" s="183"/>
      <c r="Q156" s="183"/>
      <c r="R156" s="183"/>
      <c r="T156" s="183">
        <v>113600</v>
      </c>
      <c r="U156" s="160">
        <f t="shared" si="14"/>
        <v>-113600</v>
      </c>
      <c r="V156" s="183"/>
      <c r="W156" s="183"/>
      <c r="X156" s="183"/>
      <c r="Y156" s="183"/>
      <c r="Z156" s="183"/>
      <c r="AB156" s="160">
        <f t="shared" si="12"/>
        <v>0</v>
      </c>
      <c r="AC156" s="160">
        <f t="shared" si="13"/>
        <v>0</v>
      </c>
    </row>
    <row r="157" spans="1:29" s="182" customFormat="1" ht="16.5" hidden="1" customHeight="1" x14ac:dyDescent="0.25">
      <c r="A157" s="170" t="s">
        <v>143</v>
      </c>
      <c r="B157" s="171"/>
      <c r="C157" s="194">
        <v>5010401001</v>
      </c>
      <c r="D157" s="172">
        <f>IFERROR(VLOOKUP(C157,'tb control'!$C$10:$D$248,2,FALSE),0)</f>
        <v>0</v>
      </c>
      <c r="E157" s="173">
        <f>IFERROR(VLOOKUP($C157,'tb control'!$C$10:$E$248,3,FALSE),0)</f>
        <v>0</v>
      </c>
      <c r="F157" s="160">
        <f t="shared" si="11"/>
        <v>0</v>
      </c>
      <c r="G157" s="180">
        <f t="shared" si="10"/>
        <v>0</v>
      </c>
      <c r="H157" s="183"/>
      <c r="I157" s="183"/>
      <c r="J157" s="183"/>
      <c r="O157" s="183"/>
      <c r="P157" s="183"/>
      <c r="Q157" s="183"/>
      <c r="R157" s="183"/>
      <c r="T157" s="183">
        <v>0</v>
      </c>
      <c r="U157" s="160">
        <f t="shared" si="14"/>
        <v>0</v>
      </c>
      <c r="V157" s="183"/>
      <c r="W157" s="183"/>
      <c r="X157" s="183"/>
      <c r="Y157" s="183"/>
      <c r="Z157" s="183"/>
      <c r="AB157" s="160">
        <f t="shared" si="12"/>
        <v>0</v>
      </c>
      <c r="AC157" s="160">
        <f t="shared" si="13"/>
        <v>0</v>
      </c>
    </row>
    <row r="158" spans="1:29" s="182" customFormat="1" ht="16.5" hidden="1" customHeight="1" x14ac:dyDescent="0.25">
      <c r="A158" s="170" t="s">
        <v>144</v>
      </c>
      <c r="B158" s="171"/>
      <c r="C158" s="194">
        <v>5010402001</v>
      </c>
      <c r="D158" s="172">
        <f>IFERROR(VLOOKUP(C158,'tb control'!$C$10:$D$248,2,FALSE),0)</f>
        <v>0</v>
      </c>
      <c r="E158" s="173">
        <f>IFERROR(VLOOKUP($C158,'tb control'!$C$10:$E$248,3,FALSE),0)</f>
        <v>0</v>
      </c>
      <c r="F158" s="160">
        <f t="shared" si="11"/>
        <v>0</v>
      </c>
      <c r="G158" s="180">
        <f t="shared" si="10"/>
        <v>0</v>
      </c>
      <c r="H158" s="183"/>
      <c r="I158" s="183"/>
      <c r="J158" s="183"/>
      <c r="O158" s="183"/>
      <c r="P158" s="183"/>
      <c r="Q158" s="183"/>
      <c r="R158" s="183"/>
      <c r="T158" s="183">
        <v>0</v>
      </c>
      <c r="U158" s="160">
        <f t="shared" si="14"/>
        <v>0</v>
      </c>
      <c r="V158" s="183"/>
      <c r="W158" s="183"/>
      <c r="X158" s="183"/>
      <c r="Y158" s="183"/>
      <c r="Z158" s="183"/>
      <c r="AB158" s="160">
        <f t="shared" si="12"/>
        <v>0</v>
      </c>
      <c r="AC158" s="160">
        <f t="shared" si="13"/>
        <v>0</v>
      </c>
    </row>
    <row r="159" spans="1:29" s="182" customFormat="1" ht="16.5" hidden="1" customHeight="1" x14ac:dyDescent="0.25">
      <c r="A159" s="170" t="s">
        <v>145</v>
      </c>
      <c r="B159" s="171"/>
      <c r="C159" s="194">
        <v>5010403001</v>
      </c>
      <c r="D159" s="172">
        <f>IFERROR(VLOOKUP(C159,'tb control'!$C$10:$D$248,2,FALSE),0)</f>
        <v>0</v>
      </c>
      <c r="E159" s="173">
        <f>IFERROR(VLOOKUP($C159,'tb control'!$C$10:$E$248,3,FALSE),0)</f>
        <v>0</v>
      </c>
      <c r="F159" s="160">
        <f t="shared" si="11"/>
        <v>0</v>
      </c>
      <c r="G159" s="180">
        <f t="shared" si="10"/>
        <v>0</v>
      </c>
      <c r="H159" s="183"/>
      <c r="I159" s="183"/>
      <c r="J159" s="183"/>
      <c r="O159" s="183"/>
      <c r="P159" s="183"/>
      <c r="Q159" s="183"/>
      <c r="R159" s="183"/>
      <c r="T159" s="183">
        <v>0</v>
      </c>
      <c r="U159" s="160">
        <f t="shared" si="14"/>
        <v>0</v>
      </c>
      <c r="V159" s="183"/>
      <c r="W159" s="183"/>
      <c r="X159" s="183"/>
      <c r="Y159" s="183"/>
      <c r="Z159" s="183"/>
      <c r="AB159" s="160">
        <f t="shared" si="12"/>
        <v>0</v>
      </c>
      <c r="AC159" s="160">
        <f t="shared" si="13"/>
        <v>0</v>
      </c>
    </row>
    <row r="160" spans="1:29" s="182" customFormat="1" ht="16.5" hidden="1" customHeight="1" x14ac:dyDescent="0.25">
      <c r="A160" s="170" t="s">
        <v>379</v>
      </c>
      <c r="B160" s="171"/>
      <c r="C160" s="194">
        <v>5010499010</v>
      </c>
      <c r="D160" s="172">
        <f>IFERROR(VLOOKUP(C160,'tb control'!$C$10:$D$248,2,FALSE),0)</f>
        <v>0</v>
      </c>
      <c r="E160" s="173">
        <f>IFERROR(VLOOKUP($C160,'tb control'!$C$10:$E$248,3,FALSE),0)</f>
        <v>0</v>
      </c>
      <c r="F160" s="160">
        <f t="shared" si="11"/>
        <v>0</v>
      </c>
      <c r="G160" s="180">
        <f t="shared" si="10"/>
        <v>0</v>
      </c>
      <c r="H160" s="183"/>
      <c r="I160" s="183"/>
      <c r="J160" s="183"/>
      <c r="O160" s="183"/>
      <c r="P160" s="183"/>
      <c r="Q160" s="183"/>
      <c r="R160" s="183"/>
      <c r="T160" s="183">
        <v>1052.99</v>
      </c>
      <c r="U160" s="160">
        <f t="shared" si="14"/>
        <v>-1052.99</v>
      </c>
      <c r="V160" s="183"/>
      <c r="W160" s="183"/>
      <c r="X160" s="183"/>
      <c r="Y160" s="183"/>
      <c r="Z160" s="183"/>
      <c r="AB160" s="160">
        <f t="shared" si="12"/>
        <v>0</v>
      </c>
      <c r="AC160" s="160">
        <f t="shared" si="13"/>
        <v>0</v>
      </c>
    </row>
    <row r="161" spans="1:29" s="179" customFormat="1" hidden="1" x14ac:dyDescent="0.25">
      <c r="A161" s="170" t="s">
        <v>382</v>
      </c>
      <c r="B161" s="171"/>
      <c r="C161" s="194">
        <v>5010499015</v>
      </c>
      <c r="D161" s="172">
        <f>IFERROR(VLOOKUP(C161,'tb control'!$C$10:$D$248,2,FALSE),0)</f>
        <v>0</v>
      </c>
      <c r="E161" s="173">
        <f>IFERROR(VLOOKUP($C161,'tb control'!$C$10:$E$248,3,FALSE),0)</f>
        <v>0</v>
      </c>
      <c r="F161" s="160">
        <f t="shared" si="11"/>
        <v>0</v>
      </c>
      <c r="G161" s="180"/>
      <c r="H161" s="181"/>
      <c r="I161" s="181"/>
      <c r="J161" s="181"/>
      <c r="O161" s="181"/>
      <c r="P161" s="181"/>
      <c r="Q161" s="181"/>
      <c r="R161" s="181"/>
      <c r="T161" s="181">
        <v>85000</v>
      </c>
      <c r="U161" s="160">
        <f t="shared" si="14"/>
        <v>-85000</v>
      </c>
      <c r="V161" s="181"/>
      <c r="W161" s="181"/>
      <c r="X161" s="181"/>
      <c r="Y161" s="181"/>
      <c r="Z161" s="181"/>
      <c r="AB161" s="160">
        <f t="shared" si="12"/>
        <v>0</v>
      </c>
      <c r="AC161" s="160">
        <f t="shared" si="13"/>
        <v>0</v>
      </c>
    </row>
    <row r="162" spans="1:29" s="179" customFormat="1" hidden="1" x14ac:dyDescent="0.25">
      <c r="A162" s="170" t="s">
        <v>405</v>
      </c>
      <c r="B162" s="171"/>
      <c r="C162" s="194">
        <v>5010499099</v>
      </c>
      <c r="D162" s="172">
        <f>IFERROR(VLOOKUP(C162,'tb control'!$C$10:$D$248,2,FALSE),0)</f>
        <v>0</v>
      </c>
      <c r="E162" s="173">
        <f>IFERROR(VLOOKUP($C162,'tb control'!$C$10:$E$248,3,FALSE),0)</f>
        <v>0</v>
      </c>
      <c r="F162" s="160">
        <f t="shared" si="11"/>
        <v>0</v>
      </c>
      <c r="G162" s="180">
        <f>SUM(D162:E162)</f>
        <v>0</v>
      </c>
      <c r="H162" s="181"/>
      <c r="I162" s="181"/>
      <c r="J162" s="181"/>
      <c r="O162" s="181"/>
      <c r="P162" s="181"/>
      <c r="Q162" s="181"/>
      <c r="R162" s="181"/>
      <c r="T162" s="181">
        <v>28982835.34</v>
      </c>
      <c r="U162" s="160">
        <f t="shared" si="14"/>
        <v>-28982835.34</v>
      </c>
      <c r="V162" s="181"/>
      <c r="W162" s="181"/>
      <c r="X162" s="181"/>
      <c r="Y162" s="181"/>
      <c r="Z162" s="181"/>
      <c r="AB162" s="160">
        <f t="shared" si="12"/>
        <v>0</v>
      </c>
      <c r="AC162" s="160">
        <f t="shared" si="13"/>
        <v>0</v>
      </c>
    </row>
    <row r="163" spans="1:29" s="179" customFormat="1" ht="16.5" hidden="1" customHeight="1" x14ac:dyDescent="0.25">
      <c r="A163" s="170" t="s">
        <v>44</v>
      </c>
      <c r="B163" s="171"/>
      <c r="C163" s="194">
        <v>5020101000</v>
      </c>
      <c r="D163" s="172">
        <f>IFERROR(VLOOKUP(C163,'tb control'!$C$10:$D$248,2,FALSE),0)</f>
        <v>0</v>
      </c>
      <c r="E163" s="173">
        <f>IFERROR(VLOOKUP($C163,'tb control'!$C$10:$E$248,3,FALSE),0)</f>
        <v>0</v>
      </c>
      <c r="F163" s="160">
        <f t="shared" si="11"/>
        <v>0</v>
      </c>
      <c r="G163" s="180">
        <f>SUM(D163:E163)</f>
        <v>0</v>
      </c>
      <c r="H163" s="181"/>
      <c r="I163" s="181"/>
      <c r="J163" s="181"/>
      <c r="O163" s="181"/>
      <c r="P163" s="181"/>
      <c r="Q163" s="181"/>
      <c r="R163" s="181"/>
      <c r="T163" s="181">
        <v>4350663.1900000004</v>
      </c>
      <c r="U163" s="160">
        <f t="shared" si="14"/>
        <v>-4350663.1900000004</v>
      </c>
      <c r="V163" s="181"/>
      <c r="W163" s="181"/>
      <c r="X163" s="181"/>
      <c r="Y163" s="181"/>
      <c r="Z163" s="181"/>
      <c r="AB163" s="160">
        <f t="shared" si="12"/>
        <v>0</v>
      </c>
      <c r="AC163" s="160">
        <f t="shared" si="13"/>
        <v>0</v>
      </c>
    </row>
    <row r="164" spans="1:29" s="179" customFormat="1" hidden="1" x14ac:dyDescent="0.25">
      <c r="A164" s="170" t="s">
        <v>45</v>
      </c>
      <c r="B164" s="171"/>
      <c r="C164" s="230">
        <v>5020201002</v>
      </c>
      <c r="D164" s="172">
        <f>IFERROR(VLOOKUP(C164,'tb control'!$C$10:$D$248,2,FALSE),0)</f>
        <v>0</v>
      </c>
      <c r="E164" s="173">
        <f>IFERROR(VLOOKUP($C164,'tb control'!$C$10:$E$248,3,FALSE),0)</f>
        <v>0</v>
      </c>
      <c r="F164" s="160">
        <f t="shared" si="11"/>
        <v>0</v>
      </c>
      <c r="G164" s="180">
        <f>SUM(D164:E164)</f>
        <v>0</v>
      </c>
      <c r="H164" s="181"/>
      <c r="I164" s="181"/>
      <c r="J164" s="181"/>
      <c r="O164" s="181"/>
      <c r="P164" s="181"/>
      <c r="Q164" s="181"/>
      <c r="R164" s="181"/>
      <c r="T164" s="181">
        <v>89200.3</v>
      </c>
      <c r="U164" s="160">
        <f t="shared" si="14"/>
        <v>-89200.3</v>
      </c>
      <c r="V164" s="181"/>
      <c r="W164" s="181"/>
      <c r="X164" s="181"/>
      <c r="Y164" s="181"/>
      <c r="Z164" s="181"/>
      <c r="AB164" s="160">
        <f t="shared" si="12"/>
        <v>0</v>
      </c>
      <c r="AC164" s="160">
        <f t="shared" si="13"/>
        <v>0</v>
      </c>
    </row>
    <row r="165" spans="1:29" s="181" customFormat="1" hidden="1" x14ac:dyDescent="0.25">
      <c r="A165" s="170" t="s">
        <v>46</v>
      </c>
      <c r="B165" s="171"/>
      <c r="C165" s="194">
        <v>5020202000</v>
      </c>
      <c r="D165" s="172">
        <f>IFERROR(VLOOKUP(C165,'tb control'!$C$10:$D$248,2,FALSE),0)</f>
        <v>0</v>
      </c>
      <c r="E165" s="173">
        <f>IFERROR(VLOOKUP($C165,'tb control'!$C$10:$E$248,3,FALSE),0)</f>
        <v>0</v>
      </c>
      <c r="F165" s="160">
        <f t="shared" si="11"/>
        <v>0</v>
      </c>
      <c r="G165" s="180">
        <f>SUM(D165:E165)</f>
        <v>0</v>
      </c>
      <c r="K165" s="179"/>
      <c r="L165" s="179"/>
      <c r="M165" s="179"/>
      <c r="N165" s="179"/>
      <c r="S165" s="179"/>
      <c r="T165" s="181">
        <v>8173807.21</v>
      </c>
      <c r="U165" s="160">
        <f t="shared" si="14"/>
        <v>-8173807.21</v>
      </c>
      <c r="AB165" s="160">
        <f t="shared" si="12"/>
        <v>0</v>
      </c>
      <c r="AC165" s="160">
        <f t="shared" si="13"/>
        <v>0</v>
      </c>
    </row>
    <row r="166" spans="1:29" s="181" customFormat="1" hidden="1" x14ac:dyDescent="0.25">
      <c r="A166" s="170" t="s">
        <v>413</v>
      </c>
      <c r="B166" s="171"/>
      <c r="C166" s="194">
        <v>5020301001</v>
      </c>
      <c r="D166" s="172">
        <f>IFERROR(VLOOKUP(C166,'tb control'!$C$10:$D$248,2,FALSE),0)</f>
        <v>0</v>
      </c>
      <c r="E166" s="173">
        <f>IFERROR(VLOOKUP($C166,'tb control'!$C$10:$E$248,3,FALSE),0)</f>
        <v>0</v>
      </c>
      <c r="F166" s="160">
        <f t="shared" si="11"/>
        <v>0</v>
      </c>
      <c r="G166" s="180"/>
      <c r="K166" s="179"/>
      <c r="L166" s="179"/>
      <c r="M166" s="179"/>
      <c r="N166" s="179"/>
      <c r="S166" s="179"/>
      <c r="U166" s="160"/>
      <c r="AB166" s="160">
        <f t="shared" si="12"/>
        <v>0</v>
      </c>
      <c r="AC166" s="160">
        <f t="shared" si="13"/>
        <v>0</v>
      </c>
    </row>
    <row r="167" spans="1:29" s="181" customFormat="1" hidden="1" x14ac:dyDescent="0.25">
      <c r="A167" s="170" t="s">
        <v>47</v>
      </c>
      <c r="B167" s="171"/>
      <c r="C167" s="194">
        <v>5020301002</v>
      </c>
      <c r="D167" s="172">
        <f>IFERROR(VLOOKUP(C167,'tb control'!$C$10:$D$248,2,FALSE),0)</f>
        <v>0</v>
      </c>
      <c r="E167" s="173">
        <f>IFERROR(VLOOKUP($C167,'tb control'!$C$10:$E$248,3,FALSE),0)</f>
        <v>0</v>
      </c>
      <c r="F167" s="160">
        <f t="shared" ref="F167:F198" si="15">D167+E167</f>
        <v>0</v>
      </c>
      <c r="G167" s="180">
        <f t="shared" ref="G167:G196" si="16">SUM(D167:E167)</f>
        <v>0</v>
      </c>
      <c r="K167" s="179"/>
      <c r="L167" s="179"/>
      <c r="M167" s="179"/>
      <c r="N167" s="179"/>
      <c r="S167" s="179"/>
      <c r="T167" s="181">
        <v>224119.05</v>
      </c>
      <c r="U167" s="160">
        <f t="shared" si="14"/>
        <v>-224119.05</v>
      </c>
      <c r="AB167" s="160">
        <f t="shared" si="12"/>
        <v>0</v>
      </c>
      <c r="AC167" s="160">
        <f t="shared" si="13"/>
        <v>0</v>
      </c>
    </row>
    <row r="168" spans="1:29" s="181" customFormat="1" hidden="1" x14ac:dyDescent="0.25">
      <c r="A168" s="170" t="s">
        <v>48</v>
      </c>
      <c r="B168" s="171"/>
      <c r="C168" s="194">
        <v>5020302000</v>
      </c>
      <c r="D168" s="172">
        <f>IFERROR(VLOOKUP(C168,'tb control'!$C$10:$D$248,2,FALSE),0)</f>
        <v>0</v>
      </c>
      <c r="E168" s="173">
        <f>IFERROR(VLOOKUP($C168,'tb control'!$C$10:$E$248,3,FALSE),0)</f>
        <v>0</v>
      </c>
      <c r="F168" s="160">
        <f t="shared" si="15"/>
        <v>0</v>
      </c>
      <c r="G168" s="180">
        <f t="shared" si="16"/>
        <v>0</v>
      </c>
      <c r="K168" s="179"/>
      <c r="L168" s="179"/>
      <c r="M168" s="179"/>
      <c r="N168" s="179"/>
      <c r="S168" s="179"/>
      <c r="T168" s="181">
        <v>6303924.2400000002</v>
      </c>
      <c r="U168" s="160">
        <f t="shared" si="14"/>
        <v>-6303924.2400000002</v>
      </c>
      <c r="AB168" s="160">
        <f t="shared" si="12"/>
        <v>0</v>
      </c>
      <c r="AC168" s="160">
        <f t="shared" si="13"/>
        <v>0</v>
      </c>
    </row>
    <row r="169" spans="1:29" s="181" customFormat="1" hidden="1" x14ac:dyDescent="0.25">
      <c r="A169" s="170" t="s">
        <v>49</v>
      </c>
      <c r="B169" s="171"/>
      <c r="C169" s="194">
        <v>5020305000</v>
      </c>
      <c r="D169" s="172">
        <f>IFERROR(VLOOKUP(C169,'tb control'!$C$10:$D$248,2,FALSE),0)</f>
        <v>0</v>
      </c>
      <c r="E169" s="173">
        <f>IFERROR(VLOOKUP($C169,'tb control'!$C$10:$E$248,3,FALSE),0)</f>
        <v>0</v>
      </c>
      <c r="F169" s="160">
        <f t="shared" si="15"/>
        <v>0</v>
      </c>
      <c r="G169" s="180">
        <f t="shared" si="16"/>
        <v>0</v>
      </c>
      <c r="K169" s="179"/>
      <c r="L169" s="179"/>
      <c r="M169" s="179"/>
      <c r="N169" s="179"/>
      <c r="S169" s="179"/>
      <c r="T169" s="181">
        <v>40228.199999999997</v>
      </c>
      <c r="U169" s="160">
        <f t="shared" si="14"/>
        <v>-40228.199999999997</v>
      </c>
      <c r="AB169" s="160">
        <f t="shared" si="12"/>
        <v>0</v>
      </c>
      <c r="AC169" s="160">
        <f t="shared" si="13"/>
        <v>0</v>
      </c>
    </row>
    <row r="170" spans="1:29" s="181" customFormat="1" hidden="1" x14ac:dyDescent="0.25">
      <c r="A170" s="170" t="s">
        <v>146</v>
      </c>
      <c r="B170" s="171"/>
      <c r="C170" s="194">
        <v>5020306000</v>
      </c>
      <c r="D170" s="172">
        <f>IFERROR(VLOOKUP(C170,'tb control'!$C$10:$D$248,2,FALSE),0)</f>
        <v>0</v>
      </c>
      <c r="E170" s="173">
        <f>IFERROR(VLOOKUP($C170,'tb control'!$C$10:$E$248,3,FALSE),0)</f>
        <v>0</v>
      </c>
      <c r="F170" s="160">
        <f t="shared" si="15"/>
        <v>0</v>
      </c>
      <c r="G170" s="180">
        <f t="shared" si="16"/>
        <v>0</v>
      </c>
      <c r="K170" s="179"/>
      <c r="L170" s="179"/>
      <c r="M170" s="179"/>
      <c r="N170" s="179"/>
      <c r="S170" s="179"/>
      <c r="T170" s="181">
        <v>289116.40000000002</v>
      </c>
      <c r="U170" s="160">
        <f t="shared" si="14"/>
        <v>-289116.40000000002</v>
      </c>
      <c r="AB170" s="160">
        <f t="shared" si="12"/>
        <v>0</v>
      </c>
      <c r="AC170" s="160">
        <f t="shared" si="13"/>
        <v>0</v>
      </c>
    </row>
    <row r="171" spans="1:29" s="181" customFormat="1" hidden="1" x14ac:dyDescent="0.25">
      <c r="A171" s="170" t="s">
        <v>50</v>
      </c>
      <c r="B171" s="171"/>
      <c r="C171" s="194">
        <v>5020307000</v>
      </c>
      <c r="D171" s="172">
        <f>IFERROR(VLOOKUP(C171,'tb control'!$C$10:$D$248,2,FALSE),0)</f>
        <v>0</v>
      </c>
      <c r="E171" s="173">
        <f>IFERROR(VLOOKUP($C171,'tb control'!$C$10:$E$248,3,FALSE),0)</f>
        <v>0</v>
      </c>
      <c r="F171" s="160">
        <f t="shared" si="15"/>
        <v>0</v>
      </c>
      <c r="G171" s="180">
        <f t="shared" si="16"/>
        <v>0</v>
      </c>
      <c r="K171" s="179"/>
      <c r="L171" s="179"/>
      <c r="M171" s="179"/>
      <c r="N171" s="179"/>
      <c r="S171" s="179"/>
      <c r="T171" s="181">
        <v>151020.65</v>
      </c>
      <c r="U171" s="160">
        <f t="shared" si="14"/>
        <v>-151020.65</v>
      </c>
      <c r="AB171" s="160">
        <f t="shared" si="12"/>
        <v>0</v>
      </c>
      <c r="AC171" s="160">
        <f t="shared" si="13"/>
        <v>0</v>
      </c>
    </row>
    <row r="172" spans="1:29" s="181" customFormat="1" hidden="1" x14ac:dyDescent="0.25">
      <c r="A172" s="170" t="s">
        <v>51</v>
      </c>
      <c r="B172" s="171"/>
      <c r="C172" s="194">
        <v>5020308000</v>
      </c>
      <c r="D172" s="172">
        <f>IFERROR(VLOOKUP(C172,'tb control'!$C$10:$D$248,2,FALSE),0)</f>
        <v>0</v>
      </c>
      <c r="E172" s="173">
        <f>IFERROR(VLOOKUP($C172,'tb control'!$C$10:$E$248,3,FALSE),0)</f>
        <v>0</v>
      </c>
      <c r="F172" s="160">
        <f t="shared" si="15"/>
        <v>0</v>
      </c>
      <c r="G172" s="180">
        <f t="shared" si="16"/>
        <v>0</v>
      </c>
      <c r="K172" s="179"/>
      <c r="L172" s="179"/>
      <c r="M172" s="179"/>
      <c r="N172" s="179"/>
      <c r="S172" s="179"/>
      <c r="T172" s="181">
        <v>1318683.46</v>
      </c>
      <c r="U172" s="160">
        <f t="shared" si="14"/>
        <v>-1318683.46</v>
      </c>
      <c r="AB172" s="160">
        <f t="shared" si="12"/>
        <v>0</v>
      </c>
      <c r="AC172" s="160">
        <f t="shared" si="13"/>
        <v>0</v>
      </c>
    </row>
    <row r="173" spans="1:29" s="181" customFormat="1" hidden="1" x14ac:dyDescent="0.25">
      <c r="A173" s="170" t="s">
        <v>147</v>
      </c>
      <c r="B173" s="171"/>
      <c r="C173" s="194">
        <v>5020309000</v>
      </c>
      <c r="D173" s="172">
        <f>IFERROR(VLOOKUP(C173,'tb control'!$C$10:$D$248,2,FALSE),0)</f>
        <v>0</v>
      </c>
      <c r="E173" s="173">
        <f>IFERROR(VLOOKUP($C173,'tb control'!$C$10:$E$248,3,FALSE),0)</f>
        <v>0</v>
      </c>
      <c r="F173" s="160">
        <f t="shared" si="15"/>
        <v>0</v>
      </c>
      <c r="G173" s="180">
        <f t="shared" si="16"/>
        <v>0</v>
      </c>
      <c r="K173" s="179"/>
      <c r="L173" s="179"/>
      <c r="M173" s="179"/>
      <c r="N173" s="179"/>
      <c r="S173" s="179"/>
      <c r="T173" s="181">
        <v>5506602.4500000002</v>
      </c>
      <c r="U173" s="160">
        <f t="shared" si="14"/>
        <v>-5506602.4500000002</v>
      </c>
      <c r="AB173" s="160">
        <f t="shared" si="12"/>
        <v>0</v>
      </c>
      <c r="AC173" s="160">
        <f t="shared" si="13"/>
        <v>0</v>
      </c>
    </row>
    <row r="174" spans="1:29" s="181" customFormat="1" hidden="1" x14ac:dyDescent="0.25">
      <c r="A174" s="170" t="s">
        <v>380</v>
      </c>
      <c r="B174" s="171"/>
      <c r="C174" s="194">
        <v>5020321001</v>
      </c>
      <c r="D174" s="172">
        <f>IFERROR(VLOOKUP(C174,'tb control'!$C$10:$D$248,2,FALSE),0)</f>
        <v>0</v>
      </c>
      <c r="E174" s="173">
        <f>IFERROR(VLOOKUP($C174,'tb control'!$C$10:$E$248,3,FALSE),0)</f>
        <v>0</v>
      </c>
      <c r="F174" s="160">
        <f t="shared" si="15"/>
        <v>0</v>
      </c>
      <c r="G174" s="180">
        <f t="shared" si="16"/>
        <v>0</v>
      </c>
      <c r="K174" s="179"/>
      <c r="L174" s="179"/>
      <c r="M174" s="179"/>
      <c r="N174" s="179"/>
      <c r="S174" s="179"/>
      <c r="T174" s="181">
        <v>0</v>
      </c>
      <c r="U174" s="160">
        <f t="shared" si="14"/>
        <v>0</v>
      </c>
      <c r="AB174" s="160">
        <f t="shared" si="12"/>
        <v>0</v>
      </c>
      <c r="AC174" s="160">
        <f t="shared" si="13"/>
        <v>0</v>
      </c>
    </row>
    <row r="175" spans="1:29" s="181" customFormat="1" hidden="1" x14ac:dyDescent="0.25">
      <c r="A175" s="170" t="s">
        <v>373</v>
      </c>
      <c r="B175" s="171"/>
      <c r="C175" s="194">
        <v>5020321002</v>
      </c>
      <c r="D175" s="172">
        <f>IFERROR(VLOOKUP(C175,'tb control'!$C$10:$D$248,2,FALSE),0)</f>
        <v>0</v>
      </c>
      <c r="E175" s="173">
        <f>IFERROR(VLOOKUP($C175,'tb control'!$C$10:$E$248,3,FALSE),0)</f>
        <v>0</v>
      </c>
      <c r="F175" s="160">
        <f t="shared" si="15"/>
        <v>0</v>
      </c>
      <c r="G175" s="180">
        <f t="shared" si="16"/>
        <v>0</v>
      </c>
      <c r="K175" s="179"/>
      <c r="L175" s="179"/>
      <c r="M175" s="179"/>
      <c r="N175" s="179"/>
      <c r="S175" s="179"/>
      <c r="T175" s="181">
        <v>76200</v>
      </c>
      <c r="U175" s="160">
        <f t="shared" si="14"/>
        <v>-76200</v>
      </c>
      <c r="AB175" s="160">
        <f t="shared" si="12"/>
        <v>0</v>
      </c>
      <c r="AC175" s="160">
        <f t="shared" si="13"/>
        <v>0</v>
      </c>
    </row>
    <row r="176" spans="1:29" s="181" customFormat="1" hidden="1" x14ac:dyDescent="0.25">
      <c r="A176" s="170" t="s">
        <v>372</v>
      </c>
      <c r="B176" s="171"/>
      <c r="C176" s="194">
        <v>5020321003</v>
      </c>
      <c r="D176" s="172">
        <f>IFERROR(VLOOKUP(C176,'tb control'!$C$10:$D$248,2,FALSE),0)</f>
        <v>0</v>
      </c>
      <c r="E176" s="173">
        <f>IFERROR(VLOOKUP($C176,'tb control'!$C$10:$E$248,3,FALSE),0)</f>
        <v>0</v>
      </c>
      <c r="F176" s="160">
        <f t="shared" si="15"/>
        <v>0</v>
      </c>
      <c r="G176" s="180">
        <f t="shared" si="16"/>
        <v>0</v>
      </c>
      <c r="K176" s="179"/>
      <c r="L176" s="179"/>
      <c r="M176" s="179"/>
      <c r="N176" s="179"/>
      <c r="S176" s="179"/>
      <c r="T176" s="181">
        <v>119953</v>
      </c>
      <c r="U176" s="160">
        <f t="shared" si="14"/>
        <v>-119953</v>
      </c>
      <c r="AB176" s="160">
        <f t="shared" si="12"/>
        <v>0</v>
      </c>
      <c r="AC176" s="160">
        <f t="shared" si="13"/>
        <v>0</v>
      </c>
    </row>
    <row r="177" spans="1:29" s="181" customFormat="1" ht="16.5" hidden="1" customHeight="1" x14ac:dyDescent="0.25">
      <c r="A177" s="170" t="s">
        <v>376</v>
      </c>
      <c r="B177" s="171"/>
      <c r="C177" s="194">
        <v>5020321010</v>
      </c>
      <c r="D177" s="172">
        <f>IFERROR(VLOOKUP(C177,'tb control'!$C$10:$D$248,2,FALSE),0)</f>
        <v>0</v>
      </c>
      <c r="E177" s="173">
        <f>IFERROR(VLOOKUP($C177,'tb control'!$C$10:$E$248,3,FALSE),0)</f>
        <v>0</v>
      </c>
      <c r="F177" s="160">
        <f t="shared" si="15"/>
        <v>0</v>
      </c>
      <c r="G177" s="180">
        <f t="shared" si="16"/>
        <v>0</v>
      </c>
      <c r="K177" s="179"/>
      <c r="L177" s="179"/>
      <c r="M177" s="179"/>
      <c r="N177" s="179"/>
      <c r="S177" s="179"/>
      <c r="T177" s="181">
        <v>0</v>
      </c>
      <c r="U177" s="160">
        <f t="shared" si="14"/>
        <v>0</v>
      </c>
      <c r="AB177" s="160">
        <f t="shared" si="12"/>
        <v>0</v>
      </c>
      <c r="AC177" s="160">
        <f t="shared" si="13"/>
        <v>0</v>
      </c>
    </row>
    <row r="178" spans="1:29" s="181" customFormat="1" hidden="1" x14ac:dyDescent="0.25">
      <c r="A178" s="170" t="s">
        <v>369</v>
      </c>
      <c r="B178" s="171"/>
      <c r="C178" s="194">
        <v>5020321099</v>
      </c>
      <c r="D178" s="172">
        <f>IFERROR(VLOOKUP(C178,'tb control'!$C$10:$D$248,2,FALSE),0)</f>
        <v>0</v>
      </c>
      <c r="E178" s="173">
        <f>IFERROR(VLOOKUP($C178,'tb control'!$C$10:$E$248,3,FALSE),0)</f>
        <v>0</v>
      </c>
      <c r="F178" s="160">
        <f t="shared" si="15"/>
        <v>0</v>
      </c>
      <c r="G178" s="180">
        <f t="shared" si="16"/>
        <v>0</v>
      </c>
      <c r="K178" s="179"/>
      <c r="L178" s="179"/>
      <c r="M178" s="179"/>
      <c r="N178" s="179"/>
      <c r="S178" s="179"/>
      <c r="T178" s="181">
        <v>0</v>
      </c>
      <c r="U178" s="160">
        <f t="shared" si="14"/>
        <v>0</v>
      </c>
      <c r="AB178" s="160">
        <f t="shared" si="12"/>
        <v>0</v>
      </c>
      <c r="AC178" s="160">
        <f t="shared" si="13"/>
        <v>0</v>
      </c>
    </row>
    <row r="179" spans="1:29" s="181" customFormat="1" hidden="1" x14ac:dyDescent="0.25">
      <c r="A179" s="170" t="s">
        <v>375</v>
      </c>
      <c r="B179" s="171"/>
      <c r="C179" s="194">
        <v>5020322001</v>
      </c>
      <c r="D179" s="172">
        <f>IFERROR(VLOOKUP(C179,'tb control'!$C$10:$D$248,2,FALSE),0)</f>
        <v>0</v>
      </c>
      <c r="E179" s="173">
        <f>IFERROR(VLOOKUP($C179,'tb control'!$C$10:$E$248,3,FALSE),0)</f>
        <v>0</v>
      </c>
      <c r="F179" s="160">
        <f t="shared" si="15"/>
        <v>0</v>
      </c>
      <c r="G179" s="180">
        <f t="shared" si="16"/>
        <v>0</v>
      </c>
      <c r="K179" s="179"/>
      <c r="L179" s="179"/>
      <c r="M179" s="179"/>
      <c r="N179" s="179"/>
      <c r="S179" s="179"/>
      <c r="T179" s="181">
        <v>18100</v>
      </c>
      <c r="U179" s="160">
        <f t="shared" si="14"/>
        <v>-18100</v>
      </c>
      <c r="AB179" s="160">
        <f t="shared" si="12"/>
        <v>0</v>
      </c>
      <c r="AC179" s="160">
        <f t="shared" si="13"/>
        <v>0</v>
      </c>
    </row>
    <row r="180" spans="1:29" s="181" customFormat="1" hidden="1" x14ac:dyDescent="0.25">
      <c r="A180" s="170" t="s">
        <v>214</v>
      </c>
      <c r="B180" s="171"/>
      <c r="C180" s="194">
        <v>5020399000</v>
      </c>
      <c r="D180" s="172">
        <f>IFERROR(VLOOKUP(C180,'tb control'!$C$10:$D$248,2,FALSE),0)</f>
        <v>0</v>
      </c>
      <c r="E180" s="173">
        <f>IFERROR(VLOOKUP($C180,'tb control'!$C$10:$E$248,3,FALSE),0)</f>
        <v>0</v>
      </c>
      <c r="F180" s="160">
        <f t="shared" si="15"/>
        <v>0</v>
      </c>
      <c r="G180" s="180">
        <f t="shared" si="16"/>
        <v>0</v>
      </c>
      <c r="K180" s="179"/>
      <c r="L180" s="179"/>
      <c r="M180" s="179"/>
      <c r="N180" s="179"/>
      <c r="S180" s="179"/>
      <c r="T180" s="181">
        <v>0</v>
      </c>
      <c r="U180" s="160">
        <f t="shared" si="14"/>
        <v>0</v>
      </c>
      <c r="AB180" s="160">
        <f t="shared" si="12"/>
        <v>0</v>
      </c>
      <c r="AC180" s="160">
        <f t="shared" si="13"/>
        <v>0</v>
      </c>
    </row>
    <row r="181" spans="1:29" s="181" customFormat="1" hidden="1" x14ac:dyDescent="0.25">
      <c r="A181" s="170" t="s">
        <v>53</v>
      </c>
      <c r="B181" s="171"/>
      <c r="C181" s="194">
        <v>5020401000</v>
      </c>
      <c r="D181" s="172">
        <f>IFERROR(VLOOKUP(C181,'tb control'!$C$10:$D$248,2,FALSE),0)</f>
        <v>0</v>
      </c>
      <c r="E181" s="173">
        <f>IFERROR(VLOOKUP($C181,'tb control'!$C$10:$E$248,3,FALSE),0)</f>
        <v>0</v>
      </c>
      <c r="F181" s="160">
        <f t="shared" si="15"/>
        <v>0</v>
      </c>
      <c r="G181" s="180">
        <f t="shared" si="16"/>
        <v>0</v>
      </c>
      <c r="K181" s="179"/>
      <c r="L181" s="179"/>
      <c r="M181" s="179"/>
      <c r="N181" s="179"/>
      <c r="S181" s="179"/>
      <c r="T181" s="181">
        <v>598873.05000000005</v>
      </c>
      <c r="U181" s="160">
        <f t="shared" si="14"/>
        <v>-598873.05000000005</v>
      </c>
      <c r="AB181" s="160">
        <f t="shared" si="12"/>
        <v>0</v>
      </c>
      <c r="AC181" s="160">
        <f t="shared" si="13"/>
        <v>0</v>
      </c>
    </row>
    <row r="182" spans="1:29" s="181" customFormat="1" hidden="1" x14ac:dyDescent="0.25">
      <c r="A182" s="170" t="s">
        <v>54</v>
      </c>
      <c r="B182" s="171"/>
      <c r="C182" s="194">
        <v>5020402000</v>
      </c>
      <c r="D182" s="172">
        <f>IFERROR(VLOOKUP(C182,'tb control'!$C$10:$D$248,2,FALSE),0)</f>
        <v>0</v>
      </c>
      <c r="E182" s="173">
        <f>IFERROR(VLOOKUP($C182,'tb control'!$C$10:$E$248,3,FALSE),0)</f>
        <v>0</v>
      </c>
      <c r="F182" s="160">
        <f t="shared" si="15"/>
        <v>0</v>
      </c>
      <c r="G182" s="180">
        <f t="shared" si="16"/>
        <v>0</v>
      </c>
      <c r="K182" s="179"/>
      <c r="L182" s="179"/>
      <c r="M182" s="179"/>
      <c r="N182" s="179"/>
      <c r="S182" s="179"/>
      <c r="T182" s="181">
        <v>4123722.52</v>
      </c>
      <c r="U182" s="160">
        <f t="shared" si="14"/>
        <v>-4123722.52</v>
      </c>
      <c r="AB182" s="160">
        <f t="shared" si="12"/>
        <v>0</v>
      </c>
      <c r="AC182" s="160">
        <f t="shared" si="13"/>
        <v>0</v>
      </c>
    </row>
    <row r="183" spans="1:29" s="181" customFormat="1" hidden="1" x14ac:dyDescent="0.25">
      <c r="A183" s="170" t="s">
        <v>406</v>
      </c>
      <c r="B183" s="171"/>
      <c r="C183" s="194">
        <v>5020501000</v>
      </c>
      <c r="D183" s="172">
        <f>IFERROR(VLOOKUP(C183,'tb control'!$C$10:$D$248,2,FALSE),0)</f>
        <v>0</v>
      </c>
      <c r="E183" s="173">
        <f>IFERROR(VLOOKUP($C183,'tb control'!$C$10:$E$248,3,FALSE),0)</f>
        <v>0</v>
      </c>
      <c r="F183" s="160">
        <f t="shared" si="15"/>
        <v>0</v>
      </c>
      <c r="G183" s="180">
        <f t="shared" si="16"/>
        <v>0</v>
      </c>
      <c r="K183" s="179"/>
      <c r="L183" s="179"/>
      <c r="M183" s="179"/>
      <c r="N183" s="179"/>
      <c r="S183" s="179"/>
      <c r="T183" s="181">
        <v>132069</v>
      </c>
      <c r="U183" s="160">
        <f t="shared" si="14"/>
        <v>-132069</v>
      </c>
      <c r="AB183" s="160">
        <f t="shared" si="12"/>
        <v>0</v>
      </c>
      <c r="AC183" s="160">
        <f t="shared" si="13"/>
        <v>0</v>
      </c>
    </row>
    <row r="184" spans="1:29" s="181" customFormat="1" hidden="1" x14ac:dyDescent="0.25">
      <c r="A184" s="170" t="s">
        <v>57</v>
      </c>
      <c r="B184" s="171"/>
      <c r="C184" s="194">
        <v>5020502001</v>
      </c>
      <c r="D184" s="172">
        <f>IFERROR(VLOOKUP(C184,'tb control'!$C$10:$D$248,2,FALSE),0)</f>
        <v>0</v>
      </c>
      <c r="E184" s="173">
        <f>IFERROR(VLOOKUP($C184,'tb control'!$C$10:$E$248,3,FALSE),0)</f>
        <v>0</v>
      </c>
      <c r="F184" s="160">
        <f t="shared" si="15"/>
        <v>0</v>
      </c>
      <c r="G184" s="180">
        <f t="shared" si="16"/>
        <v>0</v>
      </c>
      <c r="K184" s="179"/>
      <c r="L184" s="179"/>
      <c r="M184" s="179"/>
      <c r="N184" s="179"/>
      <c r="S184" s="179"/>
      <c r="T184" s="181">
        <v>48563.21</v>
      </c>
      <c r="U184" s="160">
        <f t="shared" si="14"/>
        <v>-48563.21</v>
      </c>
      <c r="AB184" s="160">
        <f t="shared" si="12"/>
        <v>0</v>
      </c>
      <c r="AC184" s="160">
        <f t="shared" si="13"/>
        <v>0</v>
      </c>
    </row>
    <row r="185" spans="1:29" s="181" customFormat="1" hidden="1" x14ac:dyDescent="0.25">
      <c r="A185" s="170" t="s">
        <v>56</v>
      </c>
      <c r="B185" s="171"/>
      <c r="C185" s="194">
        <v>5020502002</v>
      </c>
      <c r="D185" s="172">
        <f>IFERROR(VLOOKUP(C185,'tb control'!$C$10:$D$248,2,FALSE),0)</f>
        <v>0</v>
      </c>
      <c r="E185" s="173">
        <f>IFERROR(VLOOKUP($C185,'tb control'!$C$10:$E$248,3,FALSE),0)</f>
        <v>0</v>
      </c>
      <c r="F185" s="160">
        <f t="shared" si="15"/>
        <v>0</v>
      </c>
      <c r="G185" s="180">
        <f t="shared" si="16"/>
        <v>0</v>
      </c>
      <c r="K185" s="179"/>
      <c r="L185" s="179"/>
      <c r="M185" s="179"/>
      <c r="N185" s="179"/>
      <c r="S185" s="179"/>
      <c r="T185" s="181">
        <v>1103620.3899999999</v>
      </c>
      <c r="U185" s="160">
        <f t="shared" si="14"/>
        <v>-1103620.3899999999</v>
      </c>
      <c r="AB185" s="160">
        <f t="shared" si="12"/>
        <v>0</v>
      </c>
      <c r="AC185" s="160">
        <f t="shared" si="13"/>
        <v>0</v>
      </c>
    </row>
    <row r="186" spans="1:29" s="181" customFormat="1" hidden="1" x14ac:dyDescent="0.25">
      <c r="A186" s="170" t="s">
        <v>148</v>
      </c>
      <c r="B186" s="171"/>
      <c r="C186" s="194">
        <v>5020503000</v>
      </c>
      <c r="D186" s="172">
        <f>IFERROR(VLOOKUP(C186,'tb control'!$C$10:$D$248,2,FALSE),0)</f>
        <v>0</v>
      </c>
      <c r="E186" s="173">
        <f>IFERROR(VLOOKUP($C186,'tb control'!$C$10:$E$248,3,FALSE),0)</f>
        <v>0</v>
      </c>
      <c r="F186" s="160">
        <f t="shared" si="15"/>
        <v>0</v>
      </c>
      <c r="G186" s="180">
        <f t="shared" si="16"/>
        <v>0</v>
      </c>
      <c r="K186" s="179"/>
      <c r="L186" s="179"/>
      <c r="M186" s="179"/>
      <c r="N186" s="179"/>
      <c r="S186" s="179"/>
      <c r="T186" s="181">
        <v>71137.42</v>
      </c>
      <c r="U186" s="160">
        <f t="shared" si="14"/>
        <v>-71137.42</v>
      </c>
      <c r="AB186" s="160">
        <f t="shared" si="12"/>
        <v>0</v>
      </c>
      <c r="AC186" s="160">
        <f t="shared" si="13"/>
        <v>0</v>
      </c>
    </row>
    <row r="187" spans="1:29" s="181" customFormat="1" ht="16.5" hidden="1" customHeight="1" x14ac:dyDescent="0.25">
      <c r="A187" s="170" t="s">
        <v>58</v>
      </c>
      <c r="B187" s="171"/>
      <c r="C187" s="194">
        <v>5020504000</v>
      </c>
      <c r="D187" s="172">
        <f>IFERROR(VLOOKUP(C187,'tb control'!$C$10:$D$248,2,FALSE),0)</f>
        <v>0</v>
      </c>
      <c r="E187" s="173">
        <f>IFERROR(VLOOKUP($C187,'tb control'!$C$10:$E$248,3,FALSE),0)</f>
        <v>0</v>
      </c>
      <c r="F187" s="160">
        <f t="shared" si="15"/>
        <v>0</v>
      </c>
      <c r="G187" s="180">
        <f t="shared" si="16"/>
        <v>0</v>
      </c>
      <c r="K187" s="179"/>
      <c r="L187" s="179"/>
      <c r="M187" s="179"/>
      <c r="N187" s="179"/>
      <c r="S187" s="179"/>
      <c r="T187" s="181">
        <v>8143.28</v>
      </c>
      <c r="U187" s="160">
        <f t="shared" si="14"/>
        <v>-8143.28</v>
      </c>
      <c r="AB187" s="160">
        <f t="shared" si="12"/>
        <v>0</v>
      </c>
      <c r="AC187" s="160">
        <f t="shared" si="13"/>
        <v>0</v>
      </c>
    </row>
    <row r="188" spans="1:29" s="181" customFormat="1" ht="16.5" hidden="1" customHeight="1" x14ac:dyDescent="0.25">
      <c r="A188" s="27" t="s">
        <v>149</v>
      </c>
      <c r="B188" s="171"/>
      <c r="C188" s="194">
        <v>5020601001</v>
      </c>
      <c r="D188" s="172">
        <f>IFERROR(VLOOKUP(C188,'tb control'!$C$10:$D$248,2,FALSE),0)</f>
        <v>0</v>
      </c>
      <c r="E188" s="173">
        <f>IFERROR(VLOOKUP($C188,'tb control'!$C$10:$E$248,3,FALSE),0)</f>
        <v>0</v>
      </c>
      <c r="F188" s="160">
        <f t="shared" si="15"/>
        <v>0</v>
      </c>
      <c r="G188" s="180">
        <f t="shared" si="16"/>
        <v>0</v>
      </c>
      <c r="K188" s="179"/>
      <c r="L188" s="179"/>
      <c r="M188" s="179"/>
      <c r="N188" s="179"/>
      <c r="S188" s="179"/>
      <c r="T188" s="181">
        <v>0</v>
      </c>
      <c r="U188" s="160">
        <f t="shared" si="14"/>
        <v>0</v>
      </c>
      <c r="AB188" s="160">
        <f t="shared" si="12"/>
        <v>0</v>
      </c>
      <c r="AC188" s="160">
        <f t="shared" si="13"/>
        <v>0</v>
      </c>
    </row>
    <row r="189" spans="1:29" s="181" customFormat="1" hidden="1" x14ac:dyDescent="0.25">
      <c r="A189" s="170" t="s">
        <v>213</v>
      </c>
      <c r="B189" s="171"/>
      <c r="C189" s="194">
        <v>5020602000</v>
      </c>
      <c r="D189" s="172">
        <f>IFERROR(VLOOKUP(C189,'tb control'!$C$10:$D$248,2,FALSE),0)</f>
        <v>0</v>
      </c>
      <c r="E189" s="173">
        <f>IFERROR(VLOOKUP($C189,'tb control'!$C$10:$E$248,3,FALSE),0)</f>
        <v>0</v>
      </c>
      <c r="F189" s="160">
        <f t="shared" si="15"/>
        <v>0</v>
      </c>
      <c r="G189" s="174">
        <f t="shared" si="16"/>
        <v>0</v>
      </c>
      <c r="K189" s="179"/>
      <c r="L189" s="179"/>
      <c r="M189" s="179"/>
      <c r="N189" s="179"/>
      <c r="S189" s="179"/>
      <c r="T189" s="181">
        <v>0</v>
      </c>
      <c r="U189" s="160">
        <f t="shared" si="14"/>
        <v>0</v>
      </c>
      <c r="AB189" s="160">
        <f t="shared" si="12"/>
        <v>0</v>
      </c>
      <c r="AC189" s="160">
        <f t="shared" si="13"/>
        <v>0</v>
      </c>
    </row>
    <row r="190" spans="1:29" s="160" customFormat="1" hidden="1" x14ac:dyDescent="0.25">
      <c r="A190" s="184" t="s">
        <v>212</v>
      </c>
      <c r="B190" s="171"/>
      <c r="C190" s="194">
        <v>5020901002</v>
      </c>
      <c r="D190" s="172">
        <f>IFERROR(VLOOKUP(C190,'tb control'!$C$10:$D$248,2,FALSE),0)</f>
        <v>0</v>
      </c>
      <c r="E190" s="173">
        <f>IFERROR(VLOOKUP($C190,'tb control'!$C$10:$E$248,3,FALSE),0)</f>
        <v>0</v>
      </c>
      <c r="F190" s="160">
        <f t="shared" si="15"/>
        <v>0</v>
      </c>
      <c r="G190" s="174">
        <f t="shared" si="16"/>
        <v>0</v>
      </c>
      <c r="K190" s="158"/>
      <c r="L190" s="158"/>
      <c r="M190" s="158"/>
      <c r="N190" s="158"/>
      <c r="S190" s="158"/>
      <c r="T190" s="160">
        <v>0</v>
      </c>
      <c r="U190" s="160">
        <f t="shared" si="14"/>
        <v>0</v>
      </c>
      <c r="AB190" s="160">
        <f t="shared" si="12"/>
        <v>0</v>
      </c>
      <c r="AC190" s="160">
        <f t="shared" si="13"/>
        <v>0</v>
      </c>
    </row>
    <row r="191" spans="1:29" s="160" customFormat="1" hidden="1" x14ac:dyDescent="0.25">
      <c r="A191" s="170" t="s">
        <v>171</v>
      </c>
      <c r="B191" s="171"/>
      <c r="C191" s="194">
        <v>5021003000</v>
      </c>
      <c r="D191" s="172">
        <f>IFERROR(VLOOKUP(C191,'tb control'!$C$10:$D$248,2,FALSE),0)</f>
        <v>0</v>
      </c>
      <c r="E191" s="173">
        <f>IFERROR(VLOOKUP($C191,'tb control'!$C$10:$E$248,3,FALSE),0)</f>
        <v>0</v>
      </c>
      <c r="F191" s="160">
        <f t="shared" si="15"/>
        <v>0</v>
      </c>
      <c r="G191" s="174">
        <f t="shared" si="16"/>
        <v>0</v>
      </c>
      <c r="K191" s="158"/>
      <c r="L191" s="158"/>
      <c r="M191" s="158"/>
      <c r="N191" s="158"/>
      <c r="S191" s="158"/>
      <c r="T191" s="160">
        <v>235650</v>
      </c>
      <c r="U191" s="160">
        <f t="shared" si="14"/>
        <v>-235650</v>
      </c>
      <c r="AB191" s="160">
        <f t="shared" si="12"/>
        <v>0</v>
      </c>
      <c r="AC191" s="160">
        <f t="shared" si="13"/>
        <v>0</v>
      </c>
    </row>
    <row r="192" spans="1:29" s="160" customFormat="1" hidden="1" x14ac:dyDescent="0.25">
      <c r="A192" s="170" t="s">
        <v>156</v>
      </c>
      <c r="B192" s="171"/>
      <c r="C192" s="194">
        <v>5021101000</v>
      </c>
      <c r="D192" s="172">
        <f>IFERROR(VLOOKUP(C192,'tb control'!$C$10:$D$248,2,FALSE),0)</f>
        <v>0</v>
      </c>
      <c r="E192" s="173">
        <f>IFERROR(VLOOKUP($C192,'tb control'!$C$10:$E$248,3,FALSE),0)</f>
        <v>0</v>
      </c>
      <c r="F192" s="160">
        <f t="shared" si="15"/>
        <v>0</v>
      </c>
      <c r="G192" s="174">
        <f t="shared" si="16"/>
        <v>0</v>
      </c>
      <c r="K192" s="158"/>
      <c r="L192" s="158"/>
      <c r="M192" s="158"/>
      <c r="N192" s="158"/>
      <c r="S192" s="158"/>
      <c r="T192" s="160">
        <v>1869423</v>
      </c>
      <c r="U192" s="160">
        <f t="shared" si="14"/>
        <v>-1869423</v>
      </c>
      <c r="AB192" s="160">
        <f t="shared" si="12"/>
        <v>0</v>
      </c>
      <c r="AC192" s="160">
        <f t="shared" si="13"/>
        <v>0</v>
      </c>
    </row>
    <row r="193" spans="1:29" s="160" customFormat="1" hidden="1" x14ac:dyDescent="0.25">
      <c r="A193" s="170" t="s">
        <v>64</v>
      </c>
      <c r="B193" s="171"/>
      <c r="C193" s="194">
        <v>5021102000</v>
      </c>
      <c r="D193" s="172">
        <f>IFERROR(VLOOKUP(C193,'tb control'!$C$10:$D$248,2,FALSE),0)</f>
        <v>0</v>
      </c>
      <c r="E193" s="173">
        <f>IFERROR(VLOOKUP($C193,'tb control'!$C$10:$E$248,3,FALSE),0)</f>
        <v>0</v>
      </c>
      <c r="F193" s="160">
        <f t="shared" si="15"/>
        <v>0</v>
      </c>
      <c r="G193" s="174">
        <f t="shared" si="16"/>
        <v>0</v>
      </c>
      <c r="K193" s="158"/>
      <c r="L193" s="158"/>
      <c r="M193" s="158"/>
      <c r="N193" s="158"/>
      <c r="S193" s="158"/>
      <c r="T193" s="160">
        <v>2073227.07</v>
      </c>
      <c r="U193" s="160">
        <f t="shared" si="14"/>
        <v>-2073227.07</v>
      </c>
      <c r="AB193" s="160">
        <f t="shared" si="12"/>
        <v>0</v>
      </c>
      <c r="AC193" s="160">
        <f t="shared" si="13"/>
        <v>0</v>
      </c>
    </row>
    <row r="194" spans="1:29" s="160" customFormat="1" hidden="1" x14ac:dyDescent="0.25">
      <c r="A194" s="170" t="s">
        <v>65</v>
      </c>
      <c r="B194" s="171"/>
      <c r="C194" s="194">
        <v>5021103002</v>
      </c>
      <c r="D194" s="172">
        <f>IFERROR(VLOOKUP(C194,'tb control'!$C$10:$D$248,2,FALSE),0)</f>
        <v>0</v>
      </c>
      <c r="E194" s="173">
        <f>IFERROR(VLOOKUP($C194,'tb control'!$C$10:$E$248,3,FALSE),0)</f>
        <v>0</v>
      </c>
      <c r="F194" s="160">
        <f t="shared" si="15"/>
        <v>0</v>
      </c>
      <c r="G194" s="174">
        <f t="shared" si="16"/>
        <v>0</v>
      </c>
      <c r="K194" s="158"/>
      <c r="L194" s="158"/>
      <c r="M194" s="158"/>
      <c r="N194" s="158"/>
      <c r="S194" s="158"/>
      <c r="T194" s="160">
        <v>478653.94</v>
      </c>
      <c r="U194" s="160">
        <f t="shared" si="14"/>
        <v>-478653.94</v>
      </c>
      <c r="AB194" s="160">
        <f t="shared" si="12"/>
        <v>0</v>
      </c>
      <c r="AC194" s="160">
        <f t="shared" si="13"/>
        <v>0</v>
      </c>
    </row>
    <row r="195" spans="1:29" s="160" customFormat="1" hidden="1" x14ac:dyDescent="0.25">
      <c r="A195" s="170" t="s">
        <v>68</v>
      </c>
      <c r="B195" s="171"/>
      <c r="C195" s="194">
        <v>5021199000</v>
      </c>
      <c r="D195" s="172">
        <f>IFERROR(VLOOKUP(C195,'tb control'!$C$10:$D$248,2,FALSE),0)</f>
        <v>0</v>
      </c>
      <c r="E195" s="173">
        <f>IFERROR(VLOOKUP($C195,'tb control'!$C$10:$E$248,3,FALSE),0)</f>
        <v>0</v>
      </c>
      <c r="F195" s="160">
        <f t="shared" si="15"/>
        <v>0</v>
      </c>
      <c r="G195" s="174">
        <f t="shared" si="16"/>
        <v>0</v>
      </c>
      <c r="K195" s="158"/>
      <c r="L195" s="158"/>
      <c r="M195" s="158"/>
      <c r="N195" s="158"/>
      <c r="S195" s="158"/>
      <c r="T195" s="160">
        <v>6078208.6799999997</v>
      </c>
      <c r="U195" s="160">
        <f t="shared" si="14"/>
        <v>-6078208.6799999997</v>
      </c>
      <c r="AB195" s="160">
        <f t="shared" si="12"/>
        <v>0</v>
      </c>
      <c r="AC195" s="160">
        <f t="shared" si="13"/>
        <v>0</v>
      </c>
    </row>
    <row r="196" spans="1:29" s="160" customFormat="1" hidden="1" x14ac:dyDescent="0.25">
      <c r="A196" s="170" t="s">
        <v>66</v>
      </c>
      <c r="B196" s="171"/>
      <c r="C196" s="194">
        <v>5021202000</v>
      </c>
      <c r="D196" s="172">
        <f>IFERROR(VLOOKUP(C196,'tb control'!$C$10:$D$248,2,FALSE),0)</f>
        <v>0</v>
      </c>
      <c r="E196" s="173">
        <f>IFERROR(VLOOKUP($C196,'tb control'!$C$10:$E$248,3,FALSE),0)</f>
        <v>0</v>
      </c>
      <c r="F196" s="160">
        <f t="shared" si="15"/>
        <v>0</v>
      </c>
      <c r="G196" s="174">
        <f t="shared" si="16"/>
        <v>0</v>
      </c>
      <c r="K196" s="158"/>
      <c r="L196" s="158"/>
      <c r="M196" s="158"/>
      <c r="N196" s="158"/>
      <c r="S196" s="158"/>
      <c r="T196" s="160">
        <v>2433000</v>
      </c>
      <c r="U196" s="160">
        <f t="shared" si="14"/>
        <v>-2433000</v>
      </c>
      <c r="AB196" s="160">
        <f t="shared" si="12"/>
        <v>0</v>
      </c>
      <c r="AC196" s="160">
        <f t="shared" si="13"/>
        <v>0</v>
      </c>
    </row>
    <row r="197" spans="1:29" s="160" customFormat="1" ht="16.5" hidden="1" customHeight="1" x14ac:dyDescent="0.25">
      <c r="A197" s="170" t="s">
        <v>67</v>
      </c>
      <c r="B197" s="171"/>
      <c r="C197" s="194">
        <v>5021203000</v>
      </c>
      <c r="D197" s="172">
        <f>IFERROR(VLOOKUP(C197,'tb control'!$C$10:$D$248,2,FALSE),0)</f>
        <v>0</v>
      </c>
      <c r="E197" s="173">
        <f>IFERROR(VLOOKUP($C197,'tb control'!$C$10:$E$248,3,FALSE),0)</f>
        <v>0</v>
      </c>
      <c r="F197" s="160">
        <f t="shared" si="15"/>
        <v>0</v>
      </c>
      <c r="G197" s="174"/>
      <c r="K197" s="158"/>
      <c r="L197" s="158"/>
      <c r="M197" s="158"/>
      <c r="N197" s="158"/>
      <c r="S197" s="158"/>
      <c r="T197" s="160">
        <v>154800</v>
      </c>
      <c r="U197" s="160">
        <f t="shared" si="14"/>
        <v>-154800</v>
      </c>
      <c r="AB197" s="160">
        <f t="shared" si="12"/>
        <v>0</v>
      </c>
      <c r="AC197" s="160">
        <f t="shared" si="13"/>
        <v>0</v>
      </c>
    </row>
    <row r="198" spans="1:29" s="160" customFormat="1" ht="16.5" hidden="1" customHeight="1" x14ac:dyDescent="0.25">
      <c r="A198" s="170" t="s">
        <v>211</v>
      </c>
      <c r="B198" s="171"/>
      <c r="C198" s="171">
        <v>5021299000</v>
      </c>
      <c r="D198" s="172">
        <f>IFERROR(VLOOKUP(C198,'tb control'!$C$10:$D$248,2,FALSE),0)</f>
        <v>0</v>
      </c>
      <c r="E198" s="173">
        <f>IFERROR(VLOOKUP($C198,'tb control'!$C$10:$E$248,3,FALSE),0)</f>
        <v>0</v>
      </c>
      <c r="F198" s="160">
        <f t="shared" si="15"/>
        <v>0</v>
      </c>
      <c r="G198" s="174">
        <f t="shared" ref="G198:G211" si="17">SUM(D198:E198)</f>
        <v>0</v>
      </c>
      <c r="K198" s="158"/>
      <c r="L198" s="158"/>
      <c r="M198" s="158"/>
      <c r="N198" s="158"/>
      <c r="S198" s="158"/>
      <c r="T198" s="160">
        <v>0</v>
      </c>
      <c r="U198" s="160">
        <f t="shared" si="14"/>
        <v>0</v>
      </c>
      <c r="AB198" s="160">
        <f t="shared" si="12"/>
        <v>0</v>
      </c>
      <c r="AC198" s="160">
        <f t="shared" si="13"/>
        <v>0</v>
      </c>
    </row>
    <row r="199" spans="1:29" s="160" customFormat="1" hidden="1" x14ac:dyDescent="0.25">
      <c r="A199" s="170" t="s">
        <v>157</v>
      </c>
      <c r="B199" s="171"/>
      <c r="C199" s="194">
        <v>5021304001</v>
      </c>
      <c r="D199" s="172">
        <f>IFERROR(VLOOKUP(C199,'tb control'!$C$10:$D$248,2,FALSE),0)</f>
        <v>0</v>
      </c>
      <c r="E199" s="173">
        <f>IFERROR(VLOOKUP($C199,'tb control'!$C$10:$E$248,3,FALSE),0)</f>
        <v>0</v>
      </c>
      <c r="F199" s="160">
        <f t="shared" ref="F199:F230" si="18">D199+E199</f>
        <v>0</v>
      </c>
      <c r="G199" s="174">
        <f t="shared" si="17"/>
        <v>0</v>
      </c>
      <c r="K199" s="158"/>
      <c r="L199" s="158"/>
      <c r="M199" s="158"/>
      <c r="N199" s="158"/>
      <c r="S199" s="158"/>
      <c r="T199" s="160">
        <v>0</v>
      </c>
      <c r="U199" s="160">
        <f t="shared" si="14"/>
        <v>0</v>
      </c>
      <c r="AB199" s="160">
        <f t="shared" si="12"/>
        <v>0</v>
      </c>
      <c r="AC199" s="160">
        <f t="shared" si="13"/>
        <v>0</v>
      </c>
    </row>
    <row r="200" spans="1:29" s="160" customFormat="1" hidden="1" x14ac:dyDescent="0.25">
      <c r="A200" s="170" t="s">
        <v>158</v>
      </c>
      <c r="B200" s="171"/>
      <c r="C200" s="194">
        <v>5021304006</v>
      </c>
      <c r="D200" s="172">
        <f>IFERROR(VLOOKUP(C200,'tb control'!$C$10:$D$248,2,FALSE),0)</f>
        <v>0</v>
      </c>
      <c r="E200" s="173">
        <f>IFERROR(VLOOKUP($C200,'tb control'!$C$10:$E$248,3,FALSE),0)</f>
        <v>0</v>
      </c>
      <c r="F200" s="160">
        <f t="shared" si="18"/>
        <v>0</v>
      </c>
      <c r="G200" s="174">
        <f t="shared" si="17"/>
        <v>0</v>
      </c>
      <c r="K200" s="158"/>
      <c r="L200" s="158"/>
      <c r="M200" s="158"/>
      <c r="N200" s="158"/>
      <c r="S200" s="158"/>
      <c r="T200" s="160">
        <v>928</v>
      </c>
      <c r="U200" s="160">
        <f t="shared" si="14"/>
        <v>-928</v>
      </c>
      <c r="AB200" s="160">
        <f t="shared" si="12"/>
        <v>0</v>
      </c>
      <c r="AC200" s="160">
        <f t="shared" si="13"/>
        <v>0</v>
      </c>
    </row>
    <row r="201" spans="1:29" s="160" customFormat="1" hidden="1" x14ac:dyDescent="0.25">
      <c r="A201" s="170" t="s">
        <v>159</v>
      </c>
      <c r="B201" s="171"/>
      <c r="C201" s="194">
        <v>5021304099</v>
      </c>
      <c r="D201" s="172">
        <f>IFERROR(VLOOKUP(C201,'tb control'!$C$10:$D$248,2,FALSE),0)</f>
        <v>0</v>
      </c>
      <c r="E201" s="173">
        <f>IFERROR(VLOOKUP($C201,'tb control'!$C$10:$E$248,3,FALSE),0)</f>
        <v>0</v>
      </c>
      <c r="F201" s="160">
        <f t="shared" si="18"/>
        <v>0</v>
      </c>
      <c r="G201" s="174">
        <f t="shared" si="17"/>
        <v>0</v>
      </c>
      <c r="K201" s="158"/>
      <c r="L201" s="158"/>
      <c r="M201" s="158"/>
      <c r="N201" s="158"/>
      <c r="S201" s="158"/>
      <c r="T201" s="160">
        <v>0</v>
      </c>
      <c r="U201" s="160">
        <f t="shared" si="14"/>
        <v>0</v>
      </c>
      <c r="AB201" s="160">
        <f t="shared" si="12"/>
        <v>0</v>
      </c>
      <c r="AC201" s="160">
        <f t="shared" si="13"/>
        <v>0</v>
      </c>
    </row>
    <row r="202" spans="1:29" s="160" customFormat="1" ht="16.5" hidden="1" customHeight="1" x14ac:dyDescent="0.25">
      <c r="A202" s="170" t="s">
        <v>161</v>
      </c>
      <c r="B202" s="171"/>
      <c r="C202" s="194">
        <v>5021305002</v>
      </c>
      <c r="D202" s="172">
        <f>IFERROR(VLOOKUP(C202,'tb control'!$C$10:$D$248,2,FALSE),0)</f>
        <v>0</v>
      </c>
      <c r="E202" s="173">
        <f>IFERROR(VLOOKUP($C202,'tb control'!$C$10:$E$248,3,FALSE),0)</f>
        <v>0</v>
      </c>
      <c r="F202" s="160">
        <f t="shared" si="18"/>
        <v>0</v>
      </c>
      <c r="G202" s="174">
        <f t="shared" si="17"/>
        <v>0</v>
      </c>
      <c r="K202" s="158"/>
      <c r="L202" s="158"/>
      <c r="M202" s="158"/>
      <c r="N202" s="158"/>
      <c r="S202" s="158"/>
      <c r="T202" s="160">
        <v>30324.5</v>
      </c>
      <c r="U202" s="160">
        <f t="shared" si="14"/>
        <v>-30324.5</v>
      </c>
      <c r="AB202" s="160">
        <f t="shared" si="12"/>
        <v>0</v>
      </c>
      <c r="AC202" s="160">
        <f t="shared" si="13"/>
        <v>0</v>
      </c>
    </row>
    <row r="203" spans="1:29" s="160" customFormat="1" hidden="1" x14ac:dyDescent="0.25">
      <c r="A203" s="170" t="s">
        <v>162</v>
      </c>
      <c r="B203" s="171"/>
      <c r="C203" s="194">
        <v>5021305003</v>
      </c>
      <c r="D203" s="172">
        <f>IFERROR(VLOOKUP(C203,'tb control'!$C$10:$D$248,2,FALSE),0)</f>
        <v>0</v>
      </c>
      <c r="E203" s="173">
        <f>IFERROR(VLOOKUP($C203,'tb control'!$C$10:$E$248,3,FALSE),0)</f>
        <v>0</v>
      </c>
      <c r="F203" s="160">
        <f t="shared" si="18"/>
        <v>0</v>
      </c>
      <c r="G203" s="174">
        <f t="shared" si="17"/>
        <v>0</v>
      </c>
      <c r="K203" s="158"/>
      <c r="L203" s="158"/>
      <c r="M203" s="158"/>
      <c r="N203" s="158"/>
      <c r="S203" s="158"/>
      <c r="T203" s="160">
        <v>30324.5</v>
      </c>
      <c r="U203" s="160">
        <f t="shared" si="14"/>
        <v>-30324.5</v>
      </c>
      <c r="AB203" s="160">
        <f t="shared" ref="AB203:AB249" si="19">D203+E203</f>
        <v>0</v>
      </c>
      <c r="AC203" s="160">
        <f t="shared" ref="AC203:AC249" si="20">D203+E203</f>
        <v>0</v>
      </c>
    </row>
    <row r="204" spans="1:29" s="160" customFormat="1" hidden="1" x14ac:dyDescent="0.25">
      <c r="A204" s="170" t="s">
        <v>163</v>
      </c>
      <c r="B204" s="171"/>
      <c r="C204" s="194">
        <v>5021305007</v>
      </c>
      <c r="D204" s="172">
        <f>IFERROR(VLOOKUP(C204,'tb control'!$C$10:$D$248,2,FALSE),0)</f>
        <v>0</v>
      </c>
      <c r="E204" s="173">
        <f>IFERROR(VLOOKUP($C204,'tb control'!$C$10:$E$248,3,FALSE),0)</f>
        <v>0</v>
      </c>
      <c r="F204" s="160">
        <f t="shared" si="18"/>
        <v>0</v>
      </c>
      <c r="G204" s="174">
        <f t="shared" si="17"/>
        <v>0</v>
      </c>
      <c r="K204" s="158"/>
      <c r="L204" s="158"/>
      <c r="M204" s="158"/>
      <c r="N204" s="158"/>
      <c r="S204" s="158"/>
      <c r="T204" s="160">
        <v>30324.5</v>
      </c>
      <c r="U204" s="160">
        <f t="shared" si="14"/>
        <v>-30324.5</v>
      </c>
      <c r="AB204" s="160">
        <f t="shared" si="19"/>
        <v>0</v>
      </c>
      <c r="AC204" s="160">
        <f t="shared" si="20"/>
        <v>0</v>
      </c>
    </row>
    <row r="205" spans="1:29" s="160" customFormat="1" hidden="1" x14ac:dyDescent="0.25">
      <c r="A205" s="170" t="s">
        <v>164</v>
      </c>
      <c r="B205" s="171"/>
      <c r="C205" s="194">
        <v>5021305099</v>
      </c>
      <c r="D205" s="172">
        <f>IFERROR(VLOOKUP(C205,'tb control'!$C$10:$D$248,2,FALSE),0)</f>
        <v>0</v>
      </c>
      <c r="E205" s="173">
        <f>IFERROR(VLOOKUP($C205,'tb control'!$C$10:$E$248,3,FALSE),0)</f>
        <v>0</v>
      </c>
      <c r="F205" s="160">
        <f t="shared" si="18"/>
        <v>0</v>
      </c>
      <c r="G205" s="174">
        <f t="shared" si="17"/>
        <v>0</v>
      </c>
      <c r="K205" s="158"/>
      <c r="L205" s="158"/>
      <c r="M205" s="158"/>
      <c r="N205" s="158"/>
      <c r="P205" s="160">
        <v>93865.989999999991</v>
      </c>
      <c r="Q205" s="160">
        <f>D205-P205</f>
        <v>-93865.989999999991</v>
      </c>
      <c r="S205" s="158"/>
      <c r="T205" s="160">
        <v>30324.5</v>
      </c>
      <c r="U205" s="160">
        <f t="shared" si="14"/>
        <v>-30324.5</v>
      </c>
      <c r="AB205" s="160">
        <f t="shared" si="19"/>
        <v>0</v>
      </c>
      <c r="AC205" s="160">
        <f t="shared" si="20"/>
        <v>0</v>
      </c>
    </row>
    <row r="206" spans="1:29" s="160" customFormat="1" hidden="1" x14ac:dyDescent="0.25">
      <c r="A206" s="170" t="s">
        <v>165</v>
      </c>
      <c r="B206" s="171"/>
      <c r="C206" s="194">
        <v>5021306001</v>
      </c>
      <c r="D206" s="172">
        <f>IFERROR(VLOOKUP(C206,'tb control'!$C$10:$D$248,2,FALSE),0)</f>
        <v>0</v>
      </c>
      <c r="E206" s="173">
        <f>IFERROR(VLOOKUP($C206,'tb control'!$C$10:$E$248,3,FALSE),0)</f>
        <v>0</v>
      </c>
      <c r="F206" s="160">
        <f t="shared" si="18"/>
        <v>0</v>
      </c>
      <c r="G206" s="174">
        <f t="shared" si="17"/>
        <v>0</v>
      </c>
      <c r="K206" s="158"/>
      <c r="L206" s="158"/>
      <c r="M206" s="158"/>
      <c r="N206" s="158"/>
      <c r="S206" s="158"/>
      <c r="T206" s="160">
        <v>30324.5</v>
      </c>
      <c r="U206" s="160">
        <f t="shared" si="14"/>
        <v>-30324.5</v>
      </c>
      <c r="AB206" s="160">
        <f t="shared" si="19"/>
        <v>0</v>
      </c>
      <c r="AC206" s="160">
        <f t="shared" si="20"/>
        <v>0</v>
      </c>
    </row>
    <row r="207" spans="1:29" s="160" customFormat="1" hidden="1" x14ac:dyDescent="0.25">
      <c r="A207" s="170" t="s">
        <v>69</v>
      </c>
      <c r="B207" s="171"/>
      <c r="C207" s="194">
        <v>5021307000</v>
      </c>
      <c r="D207" s="172">
        <f>IFERROR(VLOOKUP(C207,'tb control'!$C$10:$D$248,2,FALSE),0)</f>
        <v>0</v>
      </c>
      <c r="E207" s="173">
        <f>IFERROR(VLOOKUP($C207,'tb control'!$C$10:$E$248,3,FALSE),0)</f>
        <v>0</v>
      </c>
      <c r="F207" s="160">
        <f t="shared" si="18"/>
        <v>0</v>
      </c>
      <c r="G207" s="174">
        <f t="shared" si="17"/>
        <v>0</v>
      </c>
      <c r="K207" s="158"/>
      <c r="L207" s="158"/>
      <c r="M207" s="158"/>
      <c r="N207" s="158"/>
      <c r="S207" s="158"/>
      <c r="T207" s="160">
        <v>30324.5</v>
      </c>
      <c r="U207" s="160">
        <f t="shared" si="14"/>
        <v>-30324.5</v>
      </c>
      <c r="AB207" s="160">
        <f t="shared" si="19"/>
        <v>0</v>
      </c>
      <c r="AC207" s="160">
        <f t="shared" si="20"/>
        <v>0</v>
      </c>
    </row>
    <row r="208" spans="1:29" s="160" customFormat="1" ht="16.5" hidden="1" customHeight="1" x14ac:dyDescent="0.25">
      <c r="A208" s="170" t="s">
        <v>160</v>
      </c>
      <c r="B208" s="171"/>
      <c r="C208" s="194">
        <v>5021309000</v>
      </c>
      <c r="D208" s="172">
        <f>IFERROR(VLOOKUP(C208,'tb control'!$C$10:$D$248,2,FALSE),0)</f>
        <v>0</v>
      </c>
      <c r="E208" s="173">
        <f>IFERROR(VLOOKUP($C208,'tb control'!$C$10:$E$248,3,FALSE),0)</f>
        <v>0</v>
      </c>
      <c r="F208" s="160">
        <f t="shared" si="18"/>
        <v>0</v>
      </c>
      <c r="G208" s="174">
        <f t="shared" si="17"/>
        <v>0</v>
      </c>
      <c r="K208" s="158"/>
      <c r="L208" s="158"/>
      <c r="M208" s="158"/>
      <c r="N208" s="158"/>
      <c r="S208" s="158"/>
      <c r="T208" s="160">
        <v>30324.5</v>
      </c>
      <c r="U208" s="160">
        <f t="shared" si="14"/>
        <v>-30324.5</v>
      </c>
      <c r="AB208" s="160">
        <f t="shared" si="19"/>
        <v>0</v>
      </c>
      <c r="AC208" s="160">
        <f t="shared" si="20"/>
        <v>0</v>
      </c>
    </row>
    <row r="209" spans="1:29" s="160" customFormat="1" hidden="1" x14ac:dyDescent="0.25">
      <c r="A209" s="170" t="s">
        <v>70</v>
      </c>
      <c r="B209" s="171"/>
      <c r="C209" s="194">
        <v>5021399099</v>
      </c>
      <c r="D209" s="172">
        <f>IFERROR(VLOOKUP(C209,'tb control'!$C$10:$D$248,2,FALSE),0)</f>
        <v>0</v>
      </c>
      <c r="E209" s="173">
        <f>IFERROR(VLOOKUP($C209,'tb control'!$C$10:$E$248,3,FALSE),0)</f>
        <v>0</v>
      </c>
      <c r="F209" s="160">
        <f t="shared" si="18"/>
        <v>0</v>
      </c>
      <c r="G209" s="174">
        <f t="shared" si="17"/>
        <v>0</v>
      </c>
      <c r="K209" s="158"/>
      <c r="L209" s="158"/>
      <c r="M209" s="158"/>
      <c r="N209" s="158"/>
      <c r="S209" s="158"/>
      <c r="T209" s="160">
        <v>30324.5</v>
      </c>
      <c r="U209" s="160">
        <f t="shared" si="14"/>
        <v>-30324.5</v>
      </c>
      <c r="AB209" s="160">
        <f t="shared" si="19"/>
        <v>0</v>
      </c>
      <c r="AC209" s="160">
        <f t="shared" si="20"/>
        <v>0</v>
      </c>
    </row>
    <row r="210" spans="1:29" s="160" customFormat="1" ht="16.5" hidden="1" customHeight="1" x14ac:dyDescent="0.25">
      <c r="A210" s="170" t="s">
        <v>166</v>
      </c>
      <c r="B210" s="171"/>
      <c r="C210" s="194">
        <v>5021402000</v>
      </c>
      <c r="D210" s="172">
        <f>IFERROR(VLOOKUP(C210,'tb control'!$C$10:$D$248,2,FALSE),0)</f>
        <v>0</v>
      </c>
      <c r="E210" s="173">
        <f>IFERROR(VLOOKUP($C210,'tb control'!$C$10:$E$248,3,FALSE),0)</f>
        <v>0</v>
      </c>
      <c r="F210" s="160">
        <f t="shared" si="18"/>
        <v>0</v>
      </c>
      <c r="G210" s="174">
        <f t="shared" si="17"/>
        <v>0</v>
      </c>
      <c r="K210" s="158"/>
      <c r="L210" s="158"/>
      <c r="M210" s="158"/>
      <c r="N210" s="158"/>
      <c r="S210" s="158"/>
      <c r="T210" s="160">
        <v>30324.5</v>
      </c>
      <c r="U210" s="160">
        <f t="shared" si="14"/>
        <v>-30324.5</v>
      </c>
      <c r="AB210" s="160">
        <f t="shared" si="19"/>
        <v>0</v>
      </c>
      <c r="AC210" s="160">
        <f t="shared" si="20"/>
        <v>0</v>
      </c>
    </row>
    <row r="211" spans="1:29" s="160" customFormat="1" hidden="1" x14ac:dyDescent="0.25">
      <c r="A211" s="170" t="s">
        <v>167</v>
      </c>
      <c r="B211" s="171"/>
      <c r="C211" s="194">
        <v>5021403000</v>
      </c>
      <c r="D211" s="172">
        <f>IFERROR(VLOOKUP(C211,'tb control'!$C$10:$D$248,2,FALSE),0)</f>
        <v>0</v>
      </c>
      <c r="E211" s="173">
        <f>IFERROR(VLOOKUP($C211,'tb control'!$C$10:$E$248,3,FALSE),0)</f>
        <v>0</v>
      </c>
      <c r="F211" s="160">
        <f t="shared" si="18"/>
        <v>0</v>
      </c>
      <c r="G211" s="180">
        <f t="shared" si="17"/>
        <v>0</v>
      </c>
      <c r="K211" s="158"/>
      <c r="L211" s="158"/>
      <c r="M211" s="158"/>
      <c r="N211" s="158"/>
      <c r="S211" s="158"/>
      <c r="T211" s="160">
        <v>30324.5</v>
      </c>
      <c r="U211" s="160">
        <f t="shared" si="14"/>
        <v>-30324.5</v>
      </c>
      <c r="AB211" s="160">
        <f t="shared" si="19"/>
        <v>0</v>
      </c>
      <c r="AC211" s="160">
        <f t="shared" si="20"/>
        <v>0</v>
      </c>
    </row>
    <row r="212" spans="1:29" s="160" customFormat="1" hidden="1" x14ac:dyDescent="0.25">
      <c r="A212" s="170" t="s">
        <v>168</v>
      </c>
      <c r="B212" s="171"/>
      <c r="C212" s="194">
        <v>5021405000</v>
      </c>
      <c r="D212" s="172">
        <f>IFERROR(VLOOKUP(C212,'tb control'!$C$10:$D$248,2,FALSE),0)</f>
        <v>0</v>
      </c>
      <c r="E212" s="173">
        <f>IFERROR(VLOOKUP($C212,'tb control'!$C$10:$E$248,3,FALSE),0)</f>
        <v>0</v>
      </c>
      <c r="F212" s="160">
        <f t="shared" si="18"/>
        <v>0</v>
      </c>
      <c r="G212" s="174"/>
      <c r="K212" s="158"/>
      <c r="L212" s="158"/>
      <c r="M212" s="158"/>
      <c r="N212" s="158"/>
      <c r="S212" s="158"/>
      <c r="T212" s="160">
        <v>30324.5</v>
      </c>
      <c r="U212" s="160">
        <f t="shared" si="14"/>
        <v>-30324.5</v>
      </c>
      <c r="AB212" s="160">
        <f t="shared" si="19"/>
        <v>0</v>
      </c>
      <c r="AC212" s="160">
        <f t="shared" si="20"/>
        <v>0</v>
      </c>
    </row>
    <row r="213" spans="1:29" s="160" customFormat="1" hidden="1" x14ac:dyDescent="0.25">
      <c r="A213" s="170" t="s">
        <v>169</v>
      </c>
      <c r="B213" s="171"/>
      <c r="C213" s="194">
        <v>5021499000</v>
      </c>
      <c r="D213" s="172">
        <f>IFERROR(VLOOKUP(C213,'tb control'!$C$10:$D$248,2,FALSE),0)</f>
        <v>0</v>
      </c>
      <c r="E213" s="173">
        <f>IFERROR(VLOOKUP($C213,'tb control'!$C$10:$E$248,3,FALSE),0)</f>
        <v>0</v>
      </c>
      <c r="F213" s="160">
        <f t="shared" si="18"/>
        <v>0</v>
      </c>
      <c r="G213" s="174">
        <f>SUM(D213:E213)</f>
        <v>0</v>
      </c>
      <c r="K213" s="158"/>
      <c r="L213" s="158"/>
      <c r="M213" s="158"/>
      <c r="N213" s="158"/>
      <c r="S213" s="158"/>
      <c r="T213" s="160">
        <v>30324.5</v>
      </c>
      <c r="U213" s="160">
        <f t="shared" ref="U213:U247" si="21">D213-T213</f>
        <v>-30324.5</v>
      </c>
      <c r="AB213" s="160">
        <f t="shared" si="19"/>
        <v>0</v>
      </c>
      <c r="AC213" s="160">
        <f t="shared" si="20"/>
        <v>0</v>
      </c>
    </row>
    <row r="214" spans="1:29" s="160" customFormat="1" hidden="1" x14ac:dyDescent="0.25">
      <c r="A214" s="170" t="s">
        <v>72</v>
      </c>
      <c r="B214" s="171"/>
      <c r="C214" s="194">
        <v>5021502000</v>
      </c>
      <c r="D214" s="172">
        <f>IFERROR(VLOOKUP(C214,'tb control'!$C$10:$D$248,2,FALSE),0)</f>
        <v>0</v>
      </c>
      <c r="E214" s="173">
        <f>IFERROR(VLOOKUP($C214,'tb control'!$C$10:$E$248,3,FALSE),0)</f>
        <v>0</v>
      </c>
      <c r="F214" s="160">
        <f t="shared" si="18"/>
        <v>0</v>
      </c>
      <c r="G214" s="174">
        <f>SUM(D214:E214)</f>
        <v>0</v>
      </c>
      <c r="K214" s="158"/>
      <c r="L214" s="158"/>
      <c r="M214" s="158"/>
      <c r="N214" s="158"/>
      <c r="S214" s="158"/>
      <c r="T214" s="160">
        <v>30324.5</v>
      </c>
      <c r="U214" s="160">
        <f t="shared" si="21"/>
        <v>-30324.5</v>
      </c>
      <c r="AB214" s="160">
        <f t="shared" si="19"/>
        <v>0</v>
      </c>
      <c r="AC214" s="160">
        <f t="shared" si="20"/>
        <v>0</v>
      </c>
    </row>
    <row r="215" spans="1:29" s="160" customFormat="1" hidden="1" x14ac:dyDescent="0.25">
      <c r="A215" s="170" t="s">
        <v>73</v>
      </c>
      <c r="B215" s="171"/>
      <c r="C215" s="194">
        <v>5021503000</v>
      </c>
      <c r="D215" s="172">
        <f>IFERROR(VLOOKUP(C215,'tb control'!$C$10:$D$248,2,FALSE),0)</f>
        <v>0</v>
      </c>
      <c r="E215" s="173">
        <f>IFERROR(VLOOKUP($C215,'tb control'!$C$10:$E$248,3,FALSE),0)</f>
        <v>0</v>
      </c>
      <c r="F215" s="160">
        <f t="shared" si="18"/>
        <v>0</v>
      </c>
      <c r="G215" s="174"/>
      <c r="K215" s="158"/>
      <c r="L215" s="158"/>
      <c r="M215" s="158"/>
      <c r="N215" s="158"/>
      <c r="S215" s="158"/>
      <c r="T215" s="160">
        <v>30324.5</v>
      </c>
      <c r="U215" s="160">
        <f t="shared" si="21"/>
        <v>-30324.5</v>
      </c>
      <c r="Y215" s="160">
        <f>SUM(D128:D247)</f>
        <v>0</v>
      </c>
      <c r="AB215" s="160">
        <f t="shared" si="19"/>
        <v>0</v>
      </c>
      <c r="AC215" s="160">
        <f t="shared" si="20"/>
        <v>0</v>
      </c>
    </row>
    <row r="216" spans="1:29" s="160" customFormat="1" hidden="1" x14ac:dyDescent="0.25">
      <c r="A216" s="170" t="s">
        <v>172</v>
      </c>
      <c r="B216" s="171"/>
      <c r="C216" s="194">
        <v>5021601000</v>
      </c>
      <c r="D216" s="172">
        <f>IFERROR(VLOOKUP(C216,'tb control'!$C$10:$D$248,2,FALSE),0)</f>
        <v>0</v>
      </c>
      <c r="E216" s="173">
        <f>IFERROR(VLOOKUP($C216,'tb control'!$C$10:$E$248,3,FALSE),0)</f>
        <v>0</v>
      </c>
      <c r="F216" s="160">
        <f t="shared" si="18"/>
        <v>0</v>
      </c>
      <c r="G216" s="174">
        <f t="shared" ref="G216:G228" si="22">SUM(D216:E216)</f>
        <v>0</v>
      </c>
      <c r="K216" s="158"/>
      <c r="L216" s="158"/>
      <c r="M216" s="158"/>
      <c r="N216" s="158"/>
      <c r="S216" s="158"/>
      <c r="T216" s="160">
        <v>30324.5</v>
      </c>
      <c r="U216" s="160">
        <f t="shared" si="21"/>
        <v>-30324.5</v>
      </c>
      <c r="Y216" s="160">
        <f>'[6]FC1DIS-DEC'!H209+'[6]FC1DIS-DEC'!H194</f>
        <v>2232222194.2381439</v>
      </c>
      <c r="AB216" s="160">
        <f t="shared" si="19"/>
        <v>0</v>
      </c>
      <c r="AC216" s="160">
        <f t="shared" si="20"/>
        <v>0</v>
      </c>
    </row>
    <row r="217" spans="1:29" s="160" customFormat="1" hidden="1" x14ac:dyDescent="0.25">
      <c r="A217" s="170" t="s">
        <v>60</v>
      </c>
      <c r="B217" s="171"/>
      <c r="C217" s="194">
        <v>5029901000</v>
      </c>
      <c r="D217" s="172">
        <f>IFERROR(VLOOKUP(C217,'tb control'!$C$10:$D$248,2,FALSE),0)</f>
        <v>0</v>
      </c>
      <c r="E217" s="173">
        <f>IFERROR(VLOOKUP($C217,'tb control'!$C$10:$E$248,3,FALSE),0)</f>
        <v>0</v>
      </c>
      <c r="F217" s="160">
        <f t="shared" si="18"/>
        <v>0</v>
      </c>
      <c r="G217" s="174">
        <f t="shared" si="22"/>
        <v>0</v>
      </c>
      <c r="K217" s="158"/>
      <c r="L217" s="158"/>
      <c r="M217" s="158"/>
      <c r="N217" s="158"/>
      <c r="S217" s="158"/>
      <c r="T217" s="160">
        <v>30324.5</v>
      </c>
      <c r="U217" s="160">
        <f t="shared" si="21"/>
        <v>-30324.5</v>
      </c>
      <c r="AB217" s="160">
        <f t="shared" si="19"/>
        <v>0</v>
      </c>
      <c r="AC217" s="160">
        <f t="shared" si="20"/>
        <v>0</v>
      </c>
    </row>
    <row r="218" spans="1:29" s="160" customFormat="1" ht="16.5" hidden="1" customHeight="1" x14ac:dyDescent="0.25">
      <c r="A218" s="170" t="s">
        <v>150</v>
      </c>
      <c r="B218" s="171"/>
      <c r="C218" s="194">
        <v>5029902000</v>
      </c>
      <c r="D218" s="172">
        <f>IFERROR(VLOOKUP(C218,'tb control'!$C$10:$D$248,2,FALSE),0)</f>
        <v>0</v>
      </c>
      <c r="E218" s="173">
        <f>IFERROR(VLOOKUP($C218,'tb control'!$C$10:$E$248,3,FALSE),0)</f>
        <v>0</v>
      </c>
      <c r="F218" s="160">
        <f t="shared" si="18"/>
        <v>0</v>
      </c>
      <c r="G218" s="174">
        <f t="shared" si="22"/>
        <v>0</v>
      </c>
      <c r="K218" s="158"/>
      <c r="L218" s="158"/>
      <c r="M218" s="158"/>
      <c r="N218" s="158"/>
      <c r="S218" s="158"/>
      <c r="T218" s="160">
        <v>30324.5</v>
      </c>
      <c r="U218" s="160">
        <f t="shared" si="21"/>
        <v>-30324.5</v>
      </c>
      <c r="AB218" s="160">
        <f t="shared" si="19"/>
        <v>0</v>
      </c>
      <c r="AC218" s="160">
        <f t="shared" si="20"/>
        <v>0</v>
      </c>
    </row>
    <row r="219" spans="1:29" s="160" customFormat="1" ht="16.5" hidden="1" customHeight="1" x14ac:dyDescent="0.25">
      <c r="A219" s="170" t="s">
        <v>61</v>
      </c>
      <c r="B219" s="171"/>
      <c r="C219" s="194">
        <v>5029903000</v>
      </c>
      <c r="D219" s="172">
        <f>IFERROR(VLOOKUP(C219,'tb control'!$C$10:$D$248,2,FALSE),0)</f>
        <v>0</v>
      </c>
      <c r="E219" s="173">
        <f>IFERROR(VLOOKUP($C219,'tb control'!$C$10:$E$248,3,FALSE),0)</f>
        <v>0</v>
      </c>
      <c r="F219" s="160">
        <f t="shared" si="18"/>
        <v>0</v>
      </c>
      <c r="G219" s="174">
        <f t="shared" si="22"/>
        <v>0</v>
      </c>
      <c r="K219" s="158"/>
      <c r="L219" s="158"/>
      <c r="M219" s="158"/>
      <c r="N219" s="158"/>
      <c r="S219" s="158"/>
      <c r="T219" s="160">
        <v>30324.5</v>
      </c>
      <c r="U219" s="160">
        <f t="shared" si="21"/>
        <v>-30324.5</v>
      </c>
      <c r="AB219" s="160">
        <f t="shared" si="19"/>
        <v>0</v>
      </c>
      <c r="AC219" s="160">
        <f t="shared" si="20"/>
        <v>0</v>
      </c>
    </row>
    <row r="220" spans="1:29" s="160" customFormat="1" ht="16.5" hidden="1" customHeight="1" x14ac:dyDescent="0.25">
      <c r="A220" s="170" t="s">
        <v>62</v>
      </c>
      <c r="B220" s="171"/>
      <c r="C220" s="194">
        <v>5029904000</v>
      </c>
      <c r="D220" s="172">
        <f>IFERROR(VLOOKUP(C220,'tb control'!$C$10:$D$248,2,FALSE),0)</f>
        <v>0</v>
      </c>
      <c r="E220" s="173">
        <f>IFERROR(VLOOKUP($C220,'tb control'!$C$10:$E$248,3,FALSE),0)</f>
        <v>0</v>
      </c>
      <c r="F220" s="160">
        <f t="shared" si="18"/>
        <v>0</v>
      </c>
      <c r="G220" s="174">
        <f t="shared" si="22"/>
        <v>0</v>
      </c>
      <c r="K220" s="158"/>
      <c r="L220" s="158"/>
      <c r="M220" s="158"/>
      <c r="N220" s="158"/>
      <c r="S220" s="158"/>
      <c r="T220" s="160">
        <v>30324.5</v>
      </c>
      <c r="U220" s="160">
        <f t="shared" si="21"/>
        <v>-30324.5</v>
      </c>
      <c r="AB220" s="160">
        <f t="shared" si="19"/>
        <v>0</v>
      </c>
      <c r="AC220" s="160">
        <f t="shared" si="20"/>
        <v>0</v>
      </c>
    </row>
    <row r="221" spans="1:29" s="160" customFormat="1" ht="16.5" hidden="1" customHeight="1" x14ac:dyDescent="0.25">
      <c r="A221" s="170" t="s">
        <v>407</v>
      </c>
      <c r="B221" s="171"/>
      <c r="C221" s="194">
        <v>5029905001</v>
      </c>
      <c r="D221" s="172">
        <f>IFERROR(VLOOKUP(C221,'tb control'!$C$10:$D$248,2,FALSE),0)</f>
        <v>0</v>
      </c>
      <c r="E221" s="173">
        <f>IFERROR(VLOOKUP($C221,'tb control'!$C$10:$E$248,3,FALSE),0)</f>
        <v>0</v>
      </c>
      <c r="F221" s="160">
        <f t="shared" si="18"/>
        <v>0</v>
      </c>
      <c r="G221" s="174">
        <f t="shared" si="22"/>
        <v>0</v>
      </c>
      <c r="K221" s="158"/>
      <c r="L221" s="158"/>
      <c r="M221" s="158"/>
      <c r="N221" s="158"/>
      <c r="S221" s="158"/>
      <c r="T221" s="160">
        <v>30324.5</v>
      </c>
      <c r="U221" s="160">
        <f t="shared" si="21"/>
        <v>-30324.5</v>
      </c>
      <c r="AB221" s="160">
        <f t="shared" si="19"/>
        <v>0</v>
      </c>
      <c r="AC221" s="160">
        <f t="shared" si="20"/>
        <v>0</v>
      </c>
    </row>
    <row r="222" spans="1:29" s="181" customFormat="1" hidden="1" x14ac:dyDescent="0.25">
      <c r="A222" s="170" t="s">
        <v>408</v>
      </c>
      <c r="B222" s="171"/>
      <c r="C222" s="194">
        <v>5029905003</v>
      </c>
      <c r="D222" s="172">
        <f>IFERROR(VLOOKUP(C222,'tb control'!$C$10:$D$248,2,FALSE),0)</f>
        <v>0</v>
      </c>
      <c r="E222" s="173">
        <f>IFERROR(VLOOKUP($C222,'tb control'!$C$10:$E$248,3,FALSE),0)</f>
        <v>0</v>
      </c>
      <c r="F222" s="160">
        <f t="shared" si="18"/>
        <v>0</v>
      </c>
      <c r="G222" s="174">
        <f t="shared" si="22"/>
        <v>0</v>
      </c>
      <c r="K222" s="179"/>
      <c r="L222" s="179"/>
      <c r="M222" s="179"/>
      <c r="N222" s="179"/>
      <c r="S222" s="179"/>
      <c r="T222" s="160">
        <v>30324.5</v>
      </c>
      <c r="U222" s="160">
        <f t="shared" si="21"/>
        <v>-30324.5</v>
      </c>
      <c r="AB222" s="160">
        <f t="shared" si="19"/>
        <v>0</v>
      </c>
      <c r="AC222" s="160">
        <f t="shared" si="20"/>
        <v>0</v>
      </c>
    </row>
    <row r="223" spans="1:29" s="160" customFormat="1" hidden="1" x14ac:dyDescent="0.25">
      <c r="A223" s="170" t="s">
        <v>409</v>
      </c>
      <c r="B223" s="171"/>
      <c r="C223" s="194">
        <v>5029905004</v>
      </c>
      <c r="D223" s="172">
        <f>IFERROR(VLOOKUP(C223,'tb control'!$C$10:$D$248,2,FALSE),0)</f>
        <v>0</v>
      </c>
      <c r="E223" s="173">
        <f>IFERROR(VLOOKUP($C223,'tb control'!$C$10:$E$248,3,FALSE),0)</f>
        <v>0</v>
      </c>
      <c r="F223" s="160">
        <f t="shared" si="18"/>
        <v>0</v>
      </c>
      <c r="G223" s="174">
        <f t="shared" si="22"/>
        <v>0</v>
      </c>
      <c r="K223" s="158"/>
      <c r="L223" s="158"/>
      <c r="M223" s="158"/>
      <c r="N223" s="158"/>
      <c r="S223" s="158"/>
      <c r="T223" s="160">
        <v>30324.5</v>
      </c>
      <c r="U223" s="160">
        <f t="shared" si="21"/>
        <v>-30324.5</v>
      </c>
      <c r="AB223" s="160">
        <f t="shared" si="19"/>
        <v>0</v>
      </c>
      <c r="AC223" s="160">
        <f t="shared" si="20"/>
        <v>0</v>
      </c>
    </row>
    <row r="224" spans="1:29" s="160" customFormat="1" hidden="1" x14ac:dyDescent="0.25">
      <c r="A224" s="170" t="s">
        <v>410</v>
      </c>
      <c r="B224" s="171"/>
      <c r="C224" s="194">
        <v>5029905005</v>
      </c>
      <c r="D224" s="172">
        <f>IFERROR(VLOOKUP(C224,'tb control'!$C$10:$D$248,2,FALSE),0)</f>
        <v>0</v>
      </c>
      <c r="E224" s="173">
        <f>IFERROR(VLOOKUP($C224,'tb control'!$C$10:$E$248,3,FALSE),0)</f>
        <v>0</v>
      </c>
      <c r="F224" s="160">
        <f t="shared" si="18"/>
        <v>0</v>
      </c>
      <c r="G224" s="174">
        <f t="shared" si="22"/>
        <v>0</v>
      </c>
      <c r="K224" s="158"/>
      <c r="L224" s="158"/>
      <c r="M224" s="158"/>
      <c r="N224" s="158"/>
      <c r="S224" s="158"/>
      <c r="T224" s="160">
        <v>30324.5</v>
      </c>
      <c r="U224" s="160">
        <f t="shared" si="21"/>
        <v>-30324.5</v>
      </c>
      <c r="AB224" s="160">
        <f t="shared" si="19"/>
        <v>0</v>
      </c>
      <c r="AC224" s="160">
        <f t="shared" si="20"/>
        <v>0</v>
      </c>
    </row>
    <row r="225" spans="1:29" s="160" customFormat="1" hidden="1" x14ac:dyDescent="0.25">
      <c r="A225" s="170" t="s">
        <v>155</v>
      </c>
      <c r="B225" s="171"/>
      <c r="C225" s="194">
        <v>5029905006</v>
      </c>
      <c r="D225" s="172">
        <f>IFERROR(VLOOKUP(C225,'tb control'!$C$10:$D$248,2,FALSE),0)</f>
        <v>0</v>
      </c>
      <c r="E225" s="173">
        <f>IFERROR(VLOOKUP($C225,'tb control'!$C$10:$E$248,3,FALSE),0)</f>
        <v>0</v>
      </c>
      <c r="F225" s="160">
        <f t="shared" si="18"/>
        <v>0</v>
      </c>
      <c r="G225" s="174">
        <f t="shared" si="22"/>
        <v>0</v>
      </c>
      <c r="K225" s="158"/>
      <c r="L225" s="158"/>
      <c r="M225" s="158"/>
      <c r="N225" s="158"/>
      <c r="S225" s="158"/>
      <c r="T225" s="160">
        <v>30324.5</v>
      </c>
      <c r="U225" s="160">
        <f t="shared" si="21"/>
        <v>-30324.5</v>
      </c>
      <c r="AB225" s="160">
        <f t="shared" si="19"/>
        <v>0</v>
      </c>
      <c r="AC225" s="160">
        <f t="shared" si="20"/>
        <v>0</v>
      </c>
    </row>
    <row r="226" spans="1:29" s="160" customFormat="1" hidden="1" x14ac:dyDescent="0.25">
      <c r="A226" s="170" t="s">
        <v>59</v>
      </c>
      <c r="B226" s="171"/>
      <c r="C226" s="194">
        <v>5029906000</v>
      </c>
      <c r="D226" s="172">
        <f>IFERROR(VLOOKUP(C226,'tb control'!$C$10:$D$248,2,FALSE),0)</f>
        <v>0</v>
      </c>
      <c r="E226" s="173">
        <f>IFERROR(VLOOKUP($C226,'tb control'!$C$10:$E$248,3,FALSE),0)</f>
        <v>0</v>
      </c>
      <c r="F226" s="160">
        <f t="shared" si="18"/>
        <v>0</v>
      </c>
      <c r="G226" s="180">
        <f t="shared" si="22"/>
        <v>0</v>
      </c>
      <c r="K226" s="158"/>
      <c r="L226" s="158"/>
      <c r="M226" s="158"/>
      <c r="N226" s="158"/>
      <c r="S226" s="158"/>
      <c r="T226" s="160">
        <v>30324.5</v>
      </c>
      <c r="U226" s="160">
        <f t="shared" si="21"/>
        <v>-30324.5</v>
      </c>
      <c r="AB226" s="160">
        <f t="shared" si="19"/>
        <v>0</v>
      </c>
      <c r="AC226" s="160">
        <f t="shared" si="20"/>
        <v>0</v>
      </c>
    </row>
    <row r="227" spans="1:29" s="160" customFormat="1" hidden="1" x14ac:dyDescent="0.25">
      <c r="A227" s="170" t="s">
        <v>63</v>
      </c>
      <c r="B227" s="171"/>
      <c r="C227" s="194">
        <v>5029907000</v>
      </c>
      <c r="D227" s="172">
        <f>IFERROR(VLOOKUP(C227,'tb control'!$C$10:$D$248,2,FALSE),0)</f>
        <v>0</v>
      </c>
      <c r="E227" s="173">
        <f>IFERROR(VLOOKUP($C227,'tb control'!$C$10:$E$248,3,FALSE),0)</f>
        <v>0</v>
      </c>
      <c r="F227" s="160">
        <f t="shared" si="18"/>
        <v>0</v>
      </c>
      <c r="G227" s="174">
        <f t="shared" si="22"/>
        <v>0</v>
      </c>
      <c r="K227" s="158"/>
      <c r="L227" s="158"/>
      <c r="M227" s="158"/>
      <c r="N227" s="158"/>
      <c r="S227" s="158"/>
      <c r="T227" s="160">
        <v>30324.5</v>
      </c>
      <c r="U227" s="160">
        <f t="shared" si="21"/>
        <v>-30324.5</v>
      </c>
      <c r="AB227" s="160">
        <f t="shared" si="19"/>
        <v>0</v>
      </c>
      <c r="AC227" s="160">
        <f t="shared" si="20"/>
        <v>0</v>
      </c>
    </row>
    <row r="228" spans="1:29" s="160" customFormat="1" hidden="1" x14ac:dyDescent="0.25">
      <c r="A228" s="170" t="s">
        <v>71</v>
      </c>
      <c r="B228" s="171"/>
      <c r="C228" s="194">
        <v>5029908000</v>
      </c>
      <c r="D228" s="172">
        <f>IFERROR(VLOOKUP(C228,'tb control'!$C$10:$D$248,2,FALSE),0)</f>
        <v>0</v>
      </c>
      <c r="E228" s="173">
        <f>IFERROR(VLOOKUP($C228,'tb control'!$C$10:$E$248,3,FALSE),0)</f>
        <v>0</v>
      </c>
      <c r="F228" s="160">
        <f t="shared" si="18"/>
        <v>0</v>
      </c>
      <c r="G228" s="174">
        <f t="shared" si="22"/>
        <v>0</v>
      </c>
      <c r="K228" s="158"/>
      <c r="L228" s="158"/>
      <c r="M228" s="158"/>
      <c r="N228" s="158"/>
      <c r="S228" s="158"/>
      <c r="T228" s="160">
        <v>30324.5</v>
      </c>
      <c r="U228" s="160">
        <f t="shared" si="21"/>
        <v>-30324.5</v>
      </c>
      <c r="AB228" s="160">
        <f t="shared" si="19"/>
        <v>0</v>
      </c>
      <c r="AC228" s="160">
        <f t="shared" si="20"/>
        <v>0</v>
      </c>
    </row>
    <row r="229" spans="1:29" s="160" customFormat="1" hidden="1" x14ac:dyDescent="0.25">
      <c r="A229" s="170" t="s">
        <v>82</v>
      </c>
      <c r="B229" s="171"/>
      <c r="C229" s="194">
        <v>5029999099</v>
      </c>
      <c r="D229" s="172">
        <f>IFERROR(VLOOKUP(C229,'tb control'!$C$10:$D$248,2,FALSE),0)</f>
        <v>0</v>
      </c>
      <c r="E229" s="173">
        <f>IFERROR(VLOOKUP($C229,'tb control'!$C$10:$E$248,3,FALSE),0)</f>
        <v>0</v>
      </c>
      <c r="F229" s="160">
        <f t="shared" si="18"/>
        <v>0</v>
      </c>
      <c r="G229" s="174">
        <f>SUM(D207:E207)</f>
        <v>0</v>
      </c>
      <c r="K229" s="158"/>
      <c r="L229" s="158"/>
      <c r="M229" s="158"/>
      <c r="N229" s="158"/>
      <c r="S229" s="158"/>
      <c r="T229" s="160">
        <v>30324.5</v>
      </c>
      <c r="U229" s="160">
        <f t="shared" si="21"/>
        <v>-30324.5</v>
      </c>
      <c r="AB229" s="160">
        <f t="shared" si="19"/>
        <v>0</v>
      </c>
      <c r="AC229" s="160">
        <f t="shared" si="20"/>
        <v>0</v>
      </c>
    </row>
    <row r="230" spans="1:29" s="160" customFormat="1" hidden="1" x14ac:dyDescent="0.25">
      <c r="A230" s="170" t="s">
        <v>170</v>
      </c>
      <c r="B230" s="171"/>
      <c r="C230" s="194">
        <v>5030104000</v>
      </c>
      <c r="D230" s="172">
        <f>IFERROR(VLOOKUP(C230,'tb control'!$C$10:$D$248,2,FALSE),0)</f>
        <v>0</v>
      </c>
      <c r="E230" s="173">
        <f>IFERROR(VLOOKUP($C230,'tb control'!$C$10:$E$248,3,FALSE),0)</f>
        <v>0</v>
      </c>
      <c r="F230" s="160">
        <f t="shared" si="18"/>
        <v>0</v>
      </c>
      <c r="G230" s="174">
        <f>SUM(D230:E230)</f>
        <v>0</v>
      </c>
      <c r="K230" s="158"/>
      <c r="L230" s="158"/>
      <c r="M230" s="158"/>
      <c r="N230" s="158"/>
      <c r="S230" s="158"/>
      <c r="T230" s="160">
        <v>30324.5</v>
      </c>
      <c r="U230" s="160">
        <f t="shared" si="21"/>
        <v>-30324.5</v>
      </c>
      <c r="AB230" s="160">
        <f t="shared" si="19"/>
        <v>0</v>
      </c>
      <c r="AC230" s="160">
        <f t="shared" si="20"/>
        <v>0</v>
      </c>
    </row>
    <row r="231" spans="1:29" s="160" customFormat="1" hidden="1" x14ac:dyDescent="0.25">
      <c r="A231" s="170" t="s">
        <v>386</v>
      </c>
      <c r="B231" s="171"/>
      <c r="C231" s="194">
        <v>5050102003</v>
      </c>
      <c r="D231" s="172">
        <f>IFERROR(VLOOKUP(C231,'tb control'!$C$10:$D$248,2,FALSE),0)</f>
        <v>0</v>
      </c>
      <c r="E231" s="173">
        <f>IFERROR(VLOOKUP($C231,'tb control'!$C$10:$E$248,3,FALSE),0)</f>
        <v>0</v>
      </c>
      <c r="F231" s="160">
        <f t="shared" ref="F231:F249" si="23">D231+E231</f>
        <v>0</v>
      </c>
      <c r="G231" s="174"/>
      <c r="K231" s="158"/>
      <c r="L231" s="158"/>
      <c r="M231" s="158"/>
      <c r="N231" s="158"/>
      <c r="S231" s="158"/>
      <c r="T231" s="160">
        <v>30324.5</v>
      </c>
      <c r="AB231" s="160">
        <f t="shared" si="19"/>
        <v>0</v>
      </c>
      <c r="AC231" s="160">
        <f t="shared" si="20"/>
        <v>0</v>
      </c>
    </row>
    <row r="232" spans="1:29" s="160" customFormat="1" hidden="1" x14ac:dyDescent="0.25">
      <c r="A232" s="170" t="s">
        <v>74</v>
      </c>
      <c r="B232" s="171"/>
      <c r="C232" s="194">
        <v>5050104001</v>
      </c>
      <c r="D232" s="172">
        <f>IFERROR(VLOOKUP(C232,'tb control'!$C$10:$D$248,2,FALSE),0)</f>
        <v>0</v>
      </c>
      <c r="E232" s="173">
        <f>IFERROR(VLOOKUP($C232,'tb control'!$C$10:$E$248,3,FALSE),0)</f>
        <v>0</v>
      </c>
      <c r="F232" s="160">
        <f t="shared" si="23"/>
        <v>0</v>
      </c>
      <c r="G232" s="174">
        <f t="shared" ref="G232:G244" si="24">SUM(D232:E232)</f>
        <v>0</v>
      </c>
      <c r="K232" s="158"/>
      <c r="L232" s="158"/>
      <c r="M232" s="158"/>
      <c r="N232" s="158"/>
      <c r="S232" s="158"/>
      <c r="T232" s="160">
        <v>30324.5</v>
      </c>
      <c r="U232" s="160">
        <f t="shared" si="21"/>
        <v>-30324.5</v>
      </c>
      <c r="AB232" s="160">
        <f t="shared" si="19"/>
        <v>0</v>
      </c>
      <c r="AC232" s="160">
        <f t="shared" si="20"/>
        <v>0</v>
      </c>
    </row>
    <row r="233" spans="1:29" s="160" customFormat="1" hidden="1" x14ac:dyDescent="0.25">
      <c r="A233" s="170" t="s">
        <v>173</v>
      </c>
      <c r="B233" s="171"/>
      <c r="C233" s="194">
        <v>5050104099</v>
      </c>
      <c r="D233" s="172">
        <f>IFERROR(VLOOKUP(C233,'tb control'!$C$10:$D$248,2,FALSE),0)</f>
        <v>0</v>
      </c>
      <c r="E233" s="173">
        <f>IFERROR(VLOOKUP($C233,'tb control'!$C$10:$E$248,3,FALSE),0)</f>
        <v>0</v>
      </c>
      <c r="F233" s="160">
        <f t="shared" si="23"/>
        <v>0</v>
      </c>
      <c r="G233" s="174">
        <f t="shared" si="24"/>
        <v>0</v>
      </c>
      <c r="K233" s="158"/>
      <c r="L233" s="158"/>
      <c r="M233" s="158"/>
      <c r="N233" s="158"/>
      <c r="S233" s="158"/>
      <c r="T233" s="160">
        <v>30324.5</v>
      </c>
      <c r="U233" s="160">
        <f t="shared" si="21"/>
        <v>-30324.5</v>
      </c>
      <c r="AB233" s="160">
        <f t="shared" si="19"/>
        <v>0</v>
      </c>
      <c r="AC233" s="160">
        <f t="shared" si="20"/>
        <v>0</v>
      </c>
    </row>
    <row r="234" spans="1:29" s="160" customFormat="1" ht="16.5" hidden="1" customHeight="1" x14ac:dyDescent="0.25">
      <c r="A234" s="170" t="s">
        <v>75</v>
      </c>
      <c r="B234" s="171"/>
      <c r="C234" s="194">
        <v>5050105002</v>
      </c>
      <c r="D234" s="172">
        <f>IFERROR(VLOOKUP(C234,'tb control'!$C$10:$D$248,2,FALSE),0)</f>
        <v>0</v>
      </c>
      <c r="E234" s="173">
        <f>IFERROR(VLOOKUP($C234,'tb control'!$C$10:$E$248,3,FALSE),0)</f>
        <v>0</v>
      </c>
      <c r="F234" s="160">
        <f t="shared" si="23"/>
        <v>0</v>
      </c>
      <c r="G234" s="174">
        <f t="shared" si="24"/>
        <v>0</v>
      </c>
      <c r="K234" s="158"/>
      <c r="L234" s="158"/>
      <c r="M234" s="158"/>
      <c r="N234" s="158"/>
      <c r="S234" s="158"/>
      <c r="T234" s="160">
        <v>30324.5</v>
      </c>
      <c r="U234" s="160">
        <f t="shared" si="21"/>
        <v>-30324.5</v>
      </c>
      <c r="AB234" s="160">
        <f t="shared" si="19"/>
        <v>0</v>
      </c>
      <c r="AC234" s="160">
        <f t="shared" si="20"/>
        <v>0</v>
      </c>
    </row>
    <row r="235" spans="1:29" s="160" customFormat="1" hidden="1" x14ac:dyDescent="0.25">
      <c r="A235" s="170" t="s">
        <v>77</v>
      </c>
      <c r="B235" s="171"/>
      <c r="C235" s="194">
        <v>5050105003</v>
      </c>
      <c r="D235" s="172">
        <f>IFERROR(VLOOKUP(C235,'tb control'!$C$10:$D$248,2,FALSE),0)</f>
        <v>0</v>
      </c>
      <c r="E235" s="173">
        <f>IFERROR(VLOOKUP($C235,'tb control'!$C$10:$E$248,3,FALSE),0)</f>
        <v>0</v>
      </c>
      <c r="F235" s="160">
        <f t="shared" si="23"/>
        <v>0</v>
      </c>
      <c r="G235" s="174">
        <f t="shared" si="24"/>
        <v>0</v>
      </c>
      <c r="K235" s="158"/>
      <c r="L235" s="158"/>
      <c r="M235" s="158"/>
      <c r="N235" s="158"/>
      <c r="S235" s="158"/>
      <c r="T235" s="160">
        <v>30324.5</v>
      </c>
      <c r="U235" s="160">
        <f t="shared" si="21"/>
        <v>-30324.5</v>
      </c>
      <c r="AB235" s="160">
        <f t="shared" si="19"/>
        <v>0</v>
      </c>
      <c r="AC235" s="160">
        <f t="shared" si="20"/>
        <v>0</v>
      </c>
    </row>
    <row r="236" spans="1:29" s="160" customFormat="1" hidden="1" x14ac:dyDescent="0.25">
      <c r="A236" s="170" t="s">
        <v>78</v>
      </c>
      <c r="B236" s="171"/>
      <c r="C236" s="194">
        <v>5050105007</v>
      </c>
      <c r="D236" s="172">
        <f>IFERROR(VLOOKUP(C236,'tb control'!$C$10:$D$248,2,FALSE),0)</f>
        <v>0</v>
      </c>
      <c r="E236" s="173">
        <f>IFERROR(VLOOKUP($C236,'tb control'!$C$10:$E$248,3,FALSE),0)</f>
        <v>0</v>
      </c>
      <c r="F236" s="160">
        <f t="shared" si="23"/>
        <v>0</v>
      </c>
      <c r="G236" s="174">
        <f t="shared" si="24"/>
        <v>0</v>
      </c>
      <c r="K236" s="158"/>
      <c r="L236" s="158"/>
      <c r="M236" s="158"/>
      <c r="N236" s="158"/>
      <c r="S236" s="158"/>
      <c r="T236" s="160">
        <v>30324.5</v>
      </c>
      <c r="U236" s="160">
        <f t="shared" si="21"/>
        <v>-30324.5</v>
      </c>
      <c r="AB236" s="160">
        <f t="shared" si="19"/>
        <v>0</v>
      </c>
      <c r="AC236" s="160">
        <f t="shared" si="20"/>
        <v>0</v>
      </c>
    </row>
    <row r="237" spans="1:29" s="160" customFormat="1" hidden="1" x14ac:dyDescent="0.25">
      <c r="A237" s="170" t="s">
        <v>175</v>
      </c>
      <c r="B237" s="171"/>
      <c r="C237" s="194">
        <v>5050105009</v>
      </c>
      <c r="D237" s="172">
        <f>IFERROR(VLOOKUP(C237,'tb control'!$C$10:$D$248,2,FALSE),0)</f>
        <v>0</v>
      </c>
      <c r="E237" s="173">
        <f>IFERROR(VLOOKUP($C237,'tb control'!$C$10:$E$248,3,FALSE),0)</f>
        <v>0</v>
      </c>
      <c r="F237" s="160">
        <f t="shared" si="23"/>
        <v>0</v>
      </c>
      <c r="G237" s="174">
        <f t="shared" si="24"/>
        <v>0</v>
      </c>
      <c r="K237" s="158"/>
      <c r="L237" s="158"/>
      <c r="M237" s="158"/>
      <c r="N237" s="158"/>
      <c r="S237" s="158"/>
      <c r="T237" s="160">
        <v>30324.5</v>
      </c>
      <c r="U237" s="160">
        <f t="shared" si="21"/>
        <v>-30324.5</v>
      </c>
      <c r="AB237" s="160">
        <f t="shared" si="19"/>
        <v>0</v>
      </c>
      <c r="AC237" s="160">
        <f t="shared" si="20"/>
        <v>0</v>
      </c>
    </row>
    <row r="238" spans="1:29" s="160" customFormat="1" ht="16.5" hidden="1" customHeight="1" x14ac:dyDescent="0.25">
      <c r="A238" s="170" t="s">
        <v>176</v>
      </c>
      <c r="B238" s="171"/>
      <c r="C238" s="194">
        <v>5050105011</v>
      </c>
      <c r="D238" s="172">
        <f>IFERROR(VLOOKUP(C238,'tb control'!$C$10:$D$248,2,FALSE),0)</f>
        <v>0</v>
      </c>
      <c r="E238" s="173">
        <f>IFERROR(VLOOKUP($C238,'tb control'!$C$10:$E$248,3,FALSE),0)</f>
        <v>0</v>
      </c>
      <c r="F238" s="160">
        <f t="shared" si="23"/>
        <v>0</v>
      </c>
      <c r="G238" s="174">
        <f t="shared" si="24"/>
        <v>0</v>
      </c>
      <c r="K238" s="158"/>
      <c r="L238" s="158"/>
      <c r="M238" s="158"/>
      <c r="N238" s="158"/>
      <c r="S238" s="158"/>
      <c r="T238" s="160">
        <v>30324.5</v>
      </c>
      <c r="U238" s="160">
        <f t="shared" si="21"/>
        <v>-30324.5</v>
      </c>
      <c r="AB238" s="160">
        <f t="shared" si="19"/>
        <v>0</v>
      </c>
      <c r="AC238" s="160">
        <f t="shared" si="20"/>
        <v>0</v>
      </c>
    </row>
    <row r="239" spans="1:29" s="160" customFormat="1" ht="16.5" hidden="1" customHeight="1" x14ac:dyDescent="0.25">
      <c r="A239" s="170" t="s">
        <v>79</v>
      </c>
      <c r="B239" s="171"/>
      <c r="C239" s="194">
        <v>5050105013</v>
      </c>
      <c r="D239" s="172">
        <f>IFERROR(VLOOKUP(C239,'tb control'!$C$10:$D$248,2,FALSE),0)</f>
        <v>0</v>
      </c>
      <c r="E239" s="173">
        <f>IFERROR(VLOOKUP($C239,'tb control'!$C$10:$E$248,3,FALSE),0)</f>
        <v>0</v>
      </c>
      <c r="F239" s="160">
        <f t="shared" si="23"/>
        <v>0</v>
      </c>
      <c r="G239" s="174">
        <f t="shared" si="24"/>
        <v>0</v>
      </c>
      <c r="K239" s="158"/>
      <c r="L239" s="158"/>
      <c r="M239" s="158"/>
      <c r="N239" s="158"/>
      <c r="S239" s="158"/>
      <c r="T239" s="160">
        <v>30324.5</v>
      </c>
      <c r="U239" s="160">
        <f t="shared" si="21"/>
        <v>-30324.5</v>
      </c>
      <c r="AB239" s="160">
        <f t="shared" si="19"/>
        <v>0</v>
      </c>
      <c r="AC239" s="160">
        <f t="shared" si="20"/>
        <v>0</v>
      </c>
    </row>
    <row r="240" spans="1:29" hidden="1" x14ac:dyDescent="0.25">
      <c r="A240" s="170" t="s">
        <v>259</v>
      </c>
      <c r="B240" s="171"/>
      <c r="C240" s="194">
        <v>5050105014</v>
      </c>
      <c r="D240" s="172">
        <f>IFERROR(VLOOKUP(C240,'tb control'!$C$10:$D$248,2,FALSE),0)</f>
        <v>0</v>
      </c>
      <c r="E240" s="173">
        <f>IFERROR(VLOOKUP($C240,'tb control'!$C$10:$E$248,3,FALSE),0)</f>
        <v>0</v>
      </c>
      <c r="F240" s="160">
        <f t="shared" si="23"/>
        <v>0</v>
      </c>
      <c r="G240" s="174">
        <f t="shared" si="24"/>
        <v>0</v>
      </c>
      <c r="H240" s="160"/>
      <c r="T240" s="160">
        <v>30324.5</v>
      </c>
      <c r="U240" s="160">
        <f t="shared" si="21"/>
        <v>-30324.5</v>
      </c>
      <c r="AB240" s="160">
        <f t="shared" si="19"/>
        <v>0</v>
      </c>
      <c r="AC240" s="160">
        <f t="shared" si="20"/>
        <v>0</v>
      </c>
    </row>
    <row r="241" spans="1:29" hidden="1" x14ac:dyDescent="0.25">
      <c r="A241" s="170" t="s">
        <v>177</v>
      </c>
      <c r="B241" s="171"/>
      <c r="C241" s="194">
        <v>5050105099</v>
      </c>
      <c r="D241" s="172">
        <f>IFERROR(VLOOKUP(C241,'tb control'!$C$10:$D$248,2,FALSE),0)</f>
        <v>0</v>
      </c>
      <c r="E241" s="173">
        <f>IFERROR(VLOOKUP($C241,'tb control'!$C$10:$E$248,3,FALSE),0)</f>
        <v>0</v>
      </c>
      <c r="F241" s="160">
        <f t="shared" si="23"/>
        <v>0</v>
      </c>
      <c r="G241" s="174">
        <f t="shared" si="24"/>
        <v>0</v>
      </c>
      <c r="H241" s="160"/>
      <c r="T241" s="160">
        <v>30324.5</v>
      </c>
      <c r="U241" s="160">
        <f t="shared" si="21"/>
        <v>-30324.5</v>
      </c>
      <c r="AB241" s="160">
        <f t="shared" si="19"/>
        <v>0</v>
      </c>
      <c r="AC241" s="160">
        <f t="shared" si="20"/>
        <v>0</v>
      </c>
    </row>
    <row r="242" spans="1:29" ht="16.5" hidden="1" customHeight="1" x14ac:dyDescent="0.25">
      <c r="A242" s="170" t="s">
        <v>80</v>
      </c>
      <c r="B242" s="171"/>
      <c r="C242" s="194">
        <v>5050106001</v>
      </c>
      <c r="D242" s="172">
        <f>IFERROR(VLOOKUP(C242,'tb control'!$C$10:$D$248,2,FALSE),0)</f>
        <v>0</v>
      </c>
      <c r="E242" s="173">
        <f>IFERROR(VLOOKUP($C242,'tb control'!$C$10:$E$248,3,FALSE),0)</f>
        <v>0</v>
      </c>
      <c r="F242" s="160">
        <f t="shared" si="23"/>
        <v>0</v>
      </c>
      <c r="G242" s="174">
        <f t="shared" si="24"/>
        <v>0</v>
      </c>
      <c r="H242" s="160"/>
      <c r="T242" s="160">
        <v>30324.5</v>
      </c>
      <c r="U242" s="160"/>
      <c r="AB242" s="160">
        <f t="shared" si="19"/>
        <v>0</v>
      </c>
      <c r="AC242" s="160">
        <f t="shared" si="20"/>
        <v>0</v>
      </c>
    </row>
    <row r="243" spans="1:29" hidden="1" x14ac:dyDescent="0.25">
      <c r="A243" s="170" t="s">
        <v>76</v>
      </c>
      <c r="B243" s="171"/>
      <c r="C243" s="194">
        <v>5050107001</v>
      </c>
      <c r="D243" s="172">
        <f>IFERROR(VLOOKUP(C243,'tb control'!$C$10:$D$248,2,FALSE),0)</f>
        <v>0</v>
      </c>
      <c r="E243" s="173">
        <f>IFERROR(VLOOKUP($C243,'tb control'!$C$10:$E$248,3,FALSE),0)</f>
        <v>0</v>
      </c>
      <c r="F243" s="160">
        <f t="shared" si="23"/>
        <v>0</v>
      </c>
      <c r="G243" s="174">
        <f t="shared" si="24"/>
        <v>0</v>
      </c>
      <c r="H243" s="160"/>
      <c r="T243" s="160">
        <v>30324.5</v>
      </c>
      <c r="U243" s="160">
        <f t="shared" si="21"/>
        <v>-30324.5</v>
      </c>
      <c r="AB243" s="160">
        <f t="shared" si="19"/>
        <v>0</v>
      </c>
      <c r="AC243" s="160">
        <f t="shared" si="20"/>
        <v>0</v>
      </c>
    </row>
    <row r="244" spans="1:29" ht="16.5" hidden="1" customHeight="1" x14ac:dyDescent="0.25">
      <c r="A244" s="170" t="s">
        <v>174</v>
      </c>
      <c r="B244" s="171"/>
      <c r="C244" s="194">
        <v>5050107002</v>
      </c>
      <c r="D244" s="172">
        <f>IFERROR(VLOOKUP(C244,'tb control'!$C$10:$D$248,2,FALSE),0)</f>
        <v>0</v>
      </c>
      <c r="E244" s="173">
        <f>IFERROR(VLOOKUP($C244,'tb control'!$C$10:$E$248,3,FALSE),0)</f>
        <v>0</v>
      </c>
      <c r="F244" s="160">
        <f t="shared" si="23"/>
        <v>0</v>
      </c>
      <c r="G244" s="174">
        <f t="shared" si="24"/>
        <v>0</v>
      </c>
      <c r="H244" s="160"/>
      <c r="T244" s="160">
        <v>30324.5</v>
      </c>
      <c r="U244" s="160">
        <f t="shared" si="21"/>
        <v>-30324.5</v>
      </c>
      <c r="AB244" s="160">
        <f t="shared" si="19"/>
        <v>0</v>
      </c>
      <c r="AC244" s="160">
        <f t="shared" si="20"/>
        <v>0</v>
      </c>
    </row>
    <row r="245" spans="1:29" ht="16.5" hidden="1" customHeight="1" x14ac:dyDescent="0.25">
      <c r="A245" s="170" t="s">
        <v>81</v>
      </c>
      <c r="B245" s="171"/>
      <c r="C245" s="194">
        <v>5050199099</v>
      </c>
      <c r="D245" s="172">
        <f>IFERROR(VLOOKUP(C245,'tb control'!$C$10:$D$248,2,FALSE),0)</f>
        <v>0</v>
      </c>
      <c r="E245" s="173">
        <f>IFERROR(VLOOKUP($C245,'tb control'!$C$10:$E$248,3,FALSE),0)</f>
        <v>0</v>
      </c>
      <c r="F245" s="160">
        <f t="shared" si="23"/>
        <v>0</v>
      </c>
      <c r="G245" s="174">
        <f>SUM(D223:E223)</f>
        <v>0</v>
      </c>
      <c r="H245" s="160"/>
      <c r="T245" s="160">
        <v>30324.5</v>
      </c>
      <c r="U245" s="160">
        <f t="shared" si="21"/>
        <v>-30324.5</v>
      </c>
      <c r="V245" s="160">
        <f>SUM(E114:E247)</f>
        <v>8282000</v>
      </c>
      <c r="W245" s="160">
        <f>SUM(D10:D108)</f>
        <v>19282000</v>
      </c>
      <c r="X245" s="160">
        <f>SUM(E90:E110)</f>
        <v>0</v>
      </c>
      <c r="Y245" s="160">
        <f>E111</f>
        <v>0</v>
      </c>
      <c r="AB245" s="160">
        <f t="shared" si="19"/>
        <v>0</v>
      </c>
      <c r="AC245" s="160">
        <f t="shared" si="20"/>
        <v>0</v>
      </c>
    </row>
    <row r="246" spans="1:29" ht="16.5" hidden="1" customHeight="1" x14ac:dyDescent="0.25">
      <c r="A246" s="170" t="s">
        <v>356</v>
      </c>
      <c r="B246" s="171"/>
      <c r="C246" s="194">
        <v>5050201000</v>
      </c>
      <c r="D246" s="172">
        <f>IFERROR(VLOOKUP(C246,'tb control'!$C$10:$D$248,2,FALSE),0)</f>
        <v>0</v>
      </c>
      <c r="E246" s="173">
        <f>IFERROR(VLOOKUP($C246,'tb control'!$C$10:$E$248,3,FALSE),0)</f>
        <v>0</v>
      </c>
      <c r="F246" s="160">
        <f t="shared" si="23"/>
        <v>0</v>
      </c>
      <c r="G246" s="174">
        <f>SUM(D246:E246)</f>
        <v>0</v>
      </c>
      <c r="H246" s="160"/>
      <c r="T246" s="160">
        <v>30324.5</v>
      </c>
      <c r="U246" s="160">
        <f t="shared" si="21"/>
        <v>-30324.5</v>
      </c>
      <c r="V246" s="160">
        <f>SUM(E114:E248)</f>
        <v>8282000</v>
      </c>
      <c r="W246" s="160">
        <f>SUM(D10:D109)</f>
        <v>19282000</v>
      </c>
      <c r="X246" s="160">
        <f>SUM(E91:E111)</f>
        <v>0</v>
      </c>
      <c r="Y246" s="160">
        <f>E112</f>
        <v>11000000</v>
      </c>
      <c r="AB246" s="160">
        <f t="shared" si="19"/>
        <v>0</v>
      </c>
      <c r="AC246" s="160">
        <f t="shared" si="20"/>
        <v>0</v>
      </c>
    </row>
    <row r="247" spans="1:29" ht="16.5" hidden="1" customHeight="1" x14ac:dyDescent="0.25">
      <c r="A247" s="170" t="s">
        <v>178</v>
      </c>
      <c r="B247" s="171"/>
      <c r="C247" s="194">
        <v>5050409000</v>
      </c>
      <c r="D247" s="172">
        <f>IFERROR(VLOOKUP(C247,'tb control'!$C$10:$D$248,2,FALSE),0)</f>
        <v>0</v>
      </c>
      <c r="E247" s="173">
        <f>IFERROR(VLOOKUP($C247,'tb control'!$C$10:$E$248,3,FALSE),0)</f>
        <v>0</v>
      </c>
      <c r="F247" s="160">
        <f t="shared" si="23"/>
        <v>0</v>
      </c>
      <c r="G247" s="174">
        <f>SUM(D245:E245)</f>
        <v>0</v>
      </c>
      <c r="H247" s="160"/>
      <c r="T247" s="160">
        <v>30324.5</v>
      </c>
      <c r="U247" s="160">
        <f t="shared" si="21"/>
        <v>-30324.5</v>
      </c>
      <c r="V247" s="160">
        <f>SUM(D128:D247)</f>
        <v>0</v>
      </c>
      <c r="W247" s="160">
        <f>SUM(E51:E110)</f>
        <v>0</v>
      </c>
      <c r="AB247" s="160">
        <f t="shared" si="19"/>
        <v>0</v>
      </c>
      <c r="AC247" s="160">
        <f t="shared" si="20"/>
        <v>0</v>
      </c>
    </row>
    <row r="248" spans="1:29" ht="16.5" hidden="1" thickBot="1" x14ac:dyDescent="0.3">
      <c r="A248" s="189" t="s">
        <v>179</v>
      </c>
      <c r="C248" s="194">
        <v>5050499000</v>
      </c>
      <c r="D248" s="172">
        <f>IFERROR(VLOOKUP(C248,'tb control'!$C$10:$D$248,2,FALSE),0)</f>
        <v>0</v>
      </c>
      <c r="E248" s="173">
        <f>IFERROR(VLOOKUP($C248,'tb control'!$C$10:$E$248,3,FALSE),0)</f>
        <v>0</v>
      </c>
      <c r="F248" s="160">
        <f t="shared" si="23"/>
        <v>0</v>
      </c>
      <c r="G248" s="209" t="e">
        <f>SUM(G9:G247)</f>
        <v>#REF!</v>
      </c>
      <c r="H248" s="160"/>
      <c r="T248" s="160">
        <v>30324.5</v>
      </c>
      <c r="U248" s="160">
        <f>SUM(U10:U247)</f>
        <v>-3407880546.0300002</v>
      </c>
      <c r="V248" s="188">
        <f>V245-V247</f>
        <v>8282000</v>
      </c>
      <c r="W248" s="188">
        <f>W245-W247</f>
        <v>19282000</v>
      </c>
      <c r="X248" s="188">
        <f>X245</f>
        <v>0</v>
      </c>
      <c r="Y248" s="188">
        <f>Y245</f>
        <v>0</v>
      </c>
      <c r="Z248" s="188">
        <f>Y248+V248</f>
        <v>8282000</v>
      </c>
      <c r="AB248" s="160">
        <f t="shared" si="19"/>
        <v>0</v>
      </c>
      <c r="AC248" s="160">
        <f t="shared" si="20"/>
        <v>0</v>
      </c>
    </row>
    <row r="249" spans="1:29" ht="16.5" hidden="1" thickBot="1" x14ac:dyDescent="0.3">
      <c r="A249" s="189" t="s">
        <v>370</v>
      </c>
      <c r="B249" s="186" t="s">
        <v>96</v>
      </c>
      <c r="C249" s="194">
        <v>5060401000</v>
      </c>
      <c r="D249" s="172">
        <f>IFERROR(VLOOKUP(C249,'tb control'!$C$10:$D$248,2,FALSE),0)</f>
        <v>0</v>
      </c>
      <c r="E249" s="173">
        <f>IFERROR(VLOOKUP($C249,'tb control'!$C$10:$E$248,3,FALSE),0)</f>
        <v>0</v>
      </c>
      <c r="F249" s="160">
        <f t="shared" si="23"/>
        <v>0</v>
      </c>
      <c r="G249" s="237">
        <f>SUM(D248:E248)</f>
        <v>0</v>
      </c>
      <c r="T249" s="160">
        <v>30324.5</v>
      </c>
      <c r="U249" s="160"/>
      <c r="AB249" s="160">
        <f t="shared" si="19"/>
        <v>0</v>
      </c>
      <c r="AC249" s="160">
        <f t="shared" si="20"/>
        <v>0</v>
      </c>
    </row>
    <row r="250" spans="1:29" x14ac:dyDescent="0.25">
      <c r="B250" s="186"/>
      <c r="C250" s="194"/>
      <c r="D250" s="289"/>
      <c r="E250" s="173"/>
      <c r="G250" s="174"/>
      <c r="T250" s="160"/>
      <c r="U250" s="160"/>
      <c r="AB250" s="160"/>
      <c r="AC250" s="160"/>
    </row>
    <row r="251" spans="1:29" ht="16.5" thickBot="1" x14ac:dyDescent="0.3">
      <c r="A251" s="185"/>
      <c r="C251" s="236"/>
      <c r="D251" s="238">
        <f>SUM(D10:D249)</f>
        <v>19282000</v>
      </c>
      <c r="E251" s="238">
        <f>SUM(E10:E249)</f>
        <v>19282000</v>
      </c>
      <c r="F251" s="238">
        <f>SUM(F10:F249)</f>
        <v>38564000</v>
      </c>
    </row>
    <row r="252" spans="1:29" ht="16.5" thickTop="1" x14ac:dyDescent="0.25">
      <c r="A252" s="185" t="s">
        <v>411</v>
      </c>
      <c r="D252" s="231"/>
      <c r="E252" s="231">
        <f>D251-E251</f>
        <v>0</v>
      </c>
      <c r="F252" s="231">
        <f>F251-E251</f>
        <v>19282000</v>
      </c>
    </row>
    <row r="253" spans="1:29" x14ac:dyDescent="0.25">
      <c r="A253" s="185"/>
      <c r="D253" s="160" t="s">
        <v>412</v>
      </c>
    </row>
    <row r="254" spans="1:29" x14ac:dyDescent="0.25">
      <c r="B254" s="193"/>
      <c r="G254" s="160">
        <f>SUM(E114:E247)</f>
        <v>8282000</v>
      </c>
    </row>
    <row r="255" spans="1:29" x14ac:dyDescent="0.25">
      <c r="B255" s="194"/>
      <c r="D255" s="169" t="s">
        <v>389</v>
      </c>
      <c r="G255" s="160">
        <f>SUM(D114:D247)</f>
        <v>0</v>
      </c>
    </row>
    <row r="256" spans="1:29" x14ac:dyDescent="0.25">
      <c r="A256" s="197"/>
      <c r="B256" s="168"/>
      <c r="C256" s="195"/>
      <c r="D256" s="196" t="s">
        <v>362</v>
      </c>
      <c r="G256" s="160">
        <f>G254-G255</f>
        <v>8282000</v>
      </c>
      <c r="I256" s="160">
        <f>E111</f>
        <v>0</v>
      </c>
      <c r="J256" s="160">
        <f>G256+I256</f>
        <v>8282000</v>
      </c>
    </row>
    <row r="257" spans="1:26" s="199" customFormat="1" x14ac:dyDescent="0.25">
      <c r="A257" s="287"/>
      <c r="B257" s="194"/>
      <c r="C257" s="195"/>
      <c r="E257" s="160"/>
      <c r="F257" s="164"/>
      <c r="G257" s="200"/>
      <c r="I257" s="164"/>
      <c r="J257" s="164"/>
      <c r="O257" s="164"/>
      <c r="P257" s="164"/>
      <c r="Q257" s="164"/>
      <c r="R257" s="164"/>
      <c r="V257" s="164"/>
      <c r="W257" s="164"/>
      <c r="X257" s="164"/>
      <c r="Y257" s="164"/>
      <c r="Z257" s="164"/>
    </row>
    <row r="258" spans="1:26" s="201" customFormat="1" x14ac:dyDescent="0.25">
      <c r="A258" s="288"/>
      <c r="B258" s="190"/>
      <c r="C258" s="235"/>
      <c r="D258" s="173"/>
      <c r="E258" s="173"/>
      <c r="F258" s="160"/>
      <c r="G258" s="158"/>
      <c r="I258" s="160"/>
      <c r="J258" s="160"/>
      <c r="O258" s="160"/>
      <c r="P258" s="160"/>
      <c r="Q258" s="160"/>
      <c r="R258" s="160"/>
      <c r="V258" s="160"/>
      <c r="W258" s="160"/>
      <c r="X258" s="160"/>
      <c r="Y258" s="160"/>
      <c r="Z258" s="160"/>
    </row>
    <row r="259" spans="1:26" s="201" customFormat="1" x14ac:dyDescent="0.25">
      <c r="A259" s="189"/>
      <c r="B259" s="190"/>
      <c r="C259" s="235"/>
      <c r="D259" s="160"/>
      <c r="E259" s="160"/>
      <c r="F259" s="160"/>
      <c r="I259" s="160"/>
      <c r="J259" s="160"/>
      <c r="O259" s="160"/>
      <c r="P259" s="160"/>
      <c r="Q259" s="160"/>
      <c r="R259" s="160"/>
      <c r="V259" s="160"/>
      <c r="W259" s="160"/>
      <c r="X259" s="160"/>
      <c r="Y259" s="160"/>
      <c r="Z259" s="160"/>
    </row>
  </sheetData>
  <autoFilter ref="A9:AC258">
    <filterColumn colId="5">
      <filters blank="1">
        <filter val="11,000,000.00"/>
        <filter val="19,282,000.00"/>
        <filter val="38,564,000.00"/>
        <filter val="8,282,000.00"/>
      </filters>
    </filterColumn>
  </autoFilter>
  <sortState ref="A11:G255">
    <sortCondition ref="C10"/>
  </sortState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39370078740157483" header="0.31496062992125984" footer="0.31496062992125984"/>
  <pageSetup paperSize="9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Q264"/>
  <sheetViews>
    <sheetView view="pageBreakPreview" zoomScaleNormal="85" zoomScaleSheetLayoutView="100" workbookViewId="0">
      <pane xSplit="3" ySplit="9" topLeftCell="D10" activePane="bottomRight" state="frozen"/>
      <selection activeCell="G167" sqref="G167"/>
      <selection pane="topRight" activeCell="G167" sqref="G167"/>
      <selection pane="bottomLeft" activeCell="G167" sqref="G167"/>
      <selection pane="bottomRight" activeCell="S267" sqref="S267"/>
    </sheetView>
  </sheetViews>
  <sheetFormatPr defaultColWidth="9.140625" defaultRowHeight="15.75" x14ac:dyDescent="0.25"/>
  <cols>
    <col min="1" max="1" width="48.7109375" style="189" customWidth="1"/>
    <col min="2" max="2" width="8.28515625" style="190" hidden="1" customWidth="1"/>
    <col min="3" max="3" width="12.42578125" style="187" bestFit="1" customWidth="1"/>
    <col min="4" max="5" width="18.140625" style="201" customWidth="1"/>
    <col min="6" max="6" width="18.85546875" style="160" customWidth="1"/>
    <col min="7" max="7" width="16.28515625" style="160" hidden="1" customWidth="1"/>
    <col min="8" max="8" width="16" style="160" hidden="1" customWidth="1"/>
    <col min="9" max="9" width="14.5703125" style="160" hidden="1" customWidth="1"/>
    <col min="10" max="10" width="14.85546875" style="160" hidden="1" customWidth="1"/>
    <col min="11" max="11" width="16" style="160" hidden="1" customWidth="1"/>
    <col min="12" max="13" width="9.140625" style="158" hidden="1" customWidth="1"/>
    <col min="14" max="14" width="16.5703125" style="158" hidden="1" customWidth="1"/>
    <col min="15" max="15" width="15.5703125" style="158" hidden="1" customWidth="1"/>
    <col min="16" max="17" width="9.140625" style="158" hidden="1" customWidth="1"/>
    <col min="18" max="18" width="0" style="158" hidden="1" customWidth="1"/>
    <col min="19" max="16384" width="9.140625" style="158"/>
  </cols>
  <sheetData>
    <row r="1" spans="1:7" x14ac:dyDescent="0.25">
      <c r="A1" s="348" t="s">
        <v>0</v>
      </c>
      <c r="B1" s="348"/>
      <c r="C1" s="348"/>
      <c r="D1" s="348"/>
      <c r="E1" s="348"/>
    </row>
    <row r="2" spans="1:7" x14ac:dyDescent="0.25">
      <c r="A2" s="348" t="s">
        <v>1</v>
      </c>
      <c r="B2" s="348"/>
      <c r="C2" s="348"/>
      <c r="D2" s="348"/>
      <c r="E2" s="348"/>
    </row>
    <row r="3" spans="1:7" x14ac:dyDescent="0.25">
      <c r="A3" s="349" t="s">
        <v>200</v>
      </c>
      <c r="B3" s="349"/>
      <c r="C3" s="349"/>
      <c r="D3" s="349"/>
      <c r="E3" s="349"/>
    </row>
    <row r="4" spans="1:7" x14ac:dyDescent="0.25">
      <c r="A4" s="350" t="s">
        <v>425</v>
      </c>
      <c r="B4" s="350"/>
      <c r="C4" s="350"/>
      <c r="D4" s="350"/>
      <c r="E4" s="350"/>
    </row>
    <row r="5" spans="1:7" x14ac:dyDescent="0.25">
      <c r="A5" s="351" t="str">
        <f>'FC3-Pre TB 2024'!A5:E5</f>
        <v>As at May 31, 2024</v>
      </c>
      <c r="B5" s="351"/>
      <c r="C5" s="351"/>
      <c r="D5" s="351"/>
      <c r="E5" s="351"/>
    </row>
    <row r="6" spans="1:7" x14ac:dyDescent="0.25">
      <c r="A6" s="202"/>
      <c r="B6" s="203"/>
      <c r="C6" s="204"/>
      <c r="D6" s="205"/>
      <c r="E6" s="205"/>
    </row>
    <row r="7" spans="1:7" x14ac:dyDescent="0.25">
      <c r="A7" s="346" t="s">
        <v>83</v>
      </c>
      <c r="B7" s="161" t="s">
        <v>84</v>
      </c>
      <c r="C7" s="162" t="s">
        <v>180</v>
      </c>
      <c r="D7" s="206"/>
      <c r="E7" s="206"/>
    </row>
    <row r="8" spans="1:7" x14ac:dyDescent="0.25">
      <c r="A8" s="347"/>
      <c r="B8" s="165" t="s">
        <v>85</v>
      </c>
      <c r="C8" s="165" t="s">
        <v>85</v>
      </c>
      <c r="D8" s="207" t="s">
        <v>86</v>
      </c>
      <c r="E8" s="207" t="s">
        <v>87</v>
      </c>
    </row>
    <row r="9" spans="1:7" x14ac:dyDescent="0.25">
      <c r="A9" s="167"/>
      <c r="B9" s="168"/>
      <c r="C9" s="168"/>
      <c r="D9" s="208"/>
      <c r="E9" s="208"/>
    </row>
    <row r="10" spans="1:7" s="160" customFormat="1" hidden="1" x14ac:dyDescent="0.25">
      <c r="A10" s="170" t="s">
        <v>2</v>
      </c>
      <c r="B10" s="171"/>
      <c r="C10" s="223">
        <v>1010101000</v>
      </c>
      <c r="D10" s="174">
        <f>IFERROR(VLOOKUP(C10,[7]TB!$C$11:$AB$271,26,FALSE),0)</f>
        <v>0</v>
      </c>
      <c r="E10" s="174">
        <f>IFERROR(VLOOKUP(C10,[7]TB!$C$11:$AC$271,27,FALSE),0)</f>
        <v>0</v>
      </c>
      <c r="F10" s="173">
        <f>D10+E10</f>
        <v>0</v>
      </c>
    </row>
    <row r="11" spans="1:7" s="160" customFormat="1" hidden="1" x14ac:dyDescent="0.25">
      <c r="A11" s="170" t="s">
        <v>3</v>
      </c>
      <c r="B11" s="171"/>
      <c r="C11" s="194">
        <v>1010102000</v>
      </c>
      <c r="D11" s="174">
        <f>IFERROR(VLOOKUP(C11,[7]TB!$C$11:$AB$271,26,FALSE),0)</f>
        <v>0</v>
      </c>
      <c r="E11" s="174">
        <f>IFERROR(VLOOKUP(C11,[7]TB!$C$11:$AC$271,27,FALSE),0)</f>
        <v>0</v>
      </c>
      <c r="F11" s="173">
        <f t="shared" ref="F11:F74" si="0">D11+E11</f>
        <v>0</v>
      </c>
    </row>
    <row r="12" spans="1:7" s="160" customFormat="1" hidden="1" x14ac:dyDescent="0.25">
      <c r="A12" s="170" t="s">
        <v>100</v>
      </c>
      <c r="B12" s="171"/>
      <c r="C12" s="223">
        <v>1010202016</v>
      </c>
      <c r="D12" s="174">
        <f>IFERROR(VLOOKUP(C12,[7]TB!$C$11:$AB$271,26,FALSE),0)</f>
        <v>0</v>
      </c>
      <c r="E12" s="174">
        <f>IFERROR(VLOOKUP(C12,[7]TB!$C$11:$AC$271,27,FALSE),0)</f>
        <v>0</v>
      </c>
      <c r="F12" s="173">
        <f t="shared" si="0"/>
        <v>0</v>
      </c>
    </row>
    <row r="13" spans="1:7" s="160" customFormat="1" hidden="1" x14ac:dyDescent="0.25">
      <c r="A13" s="170" t="s">
        <v>101</v>
      </c>
      <c r="B13" s="171"/>
      <c r="C13" s="223">
        <v>1010202024</v>
      </c>
      <c r="D13" s="174">
        <f>IFERROR(VLOOKUP(C13,[7]TB!$C$11:$AB$271,26,FALSE),0)</f>
        <v>0</v>
      </c>
      <c r="E13" s="174">
        <f>IFERROR(VLOOKUP(C13,[7]TB!$C$11:$AC$271,27,FALSE),0)</f>
        <v>0</v>
      </c>
      <c r="F13" s="173">
        <f t="shared" si="0"/>
        <v>0</v>
      </c>
    </row>
    <row r="14" spans="1:7" s="160" customFormat="1" hidden="1" x14ac:dyDescent="0.25">
      <c r="A14" s="170" t="s">
        <v>102</v>
      </c>
      <c r="B14" s="171"/>
      <c r="C14" s="223">
        <v>1010202030</v>
      </c>
      <c r="D14" s="174">
        <f>IFERROR(VLOOKUP(C14,[7]TB!$C$11:$AB$271,26,FALSE),0)</f>
        <v>0</v>
      </c>
      <c r="E14" s="174">
        <f>IFERROR(VLOOKUP(C14,[7]TB!$C$11:$AC$271,27,FALSE),0)</f>
        <v>0</v>
      </c>
      <c r="F14" s="173">
        <f t="shared" si="0"/>
        <v>0</v>
      </c>
      <c r="G14" s="222"/>
    </row>
    <row r="15" spans="1:7" s="160" customFormat="1" hidden="1" x14ac:dyDescent="0.25">
      <c r="A15" s="170" t="s">
        <v>181</v>
      </c>
      <c r="B15" s="171"/>
      <c r="C15" s="223">
        <v>1010401000</v>
      </c>
      <c r="D15" s="174">
        <f>IFERROR(VLOOKUP(C15,[7]TB!$C$11:$AB$271,26,FALSE),0)</f>
        <v>0</v>
      </c>
      <c r="E15" s="174">
        <f>IFERROR(VLOOKUP(C15,[7]TB!$C$11:$AC$271,27,FALSE),0)</f>
        <v>0</v>
      </c>
      <c r="F15" s="173">
        <f t="shared" si="0"/>
        <v>0</v>
      </c>
    </row>
    <row r="16" spans="1:7" s="160" customFormat="1" hidden="1" x14ac:dyDescent="0.25">
      <c r="A16" s="170" t="s">
        <v>182</v>
      </c>
      <c r="B16" s="175"/>
      <c r="C16" s="227">
        <v>1010403000</v>
      </c>
      <c r="D16" s="174">
        <f>IFERROR(VLOOKUP(C16,[7]TB!$C$11:$AB$271,26,FALSE),0)</f>
        <v>0</v>
      </c>
      <c r="E16" s="174">
        <f>IFERROR(VLOOKUP(C16,[7]TB!$C$11:$AC$271,27,FALSE),0)</f>
        <v>0</v>
      </c>
      <c r="F16" s="173">
        <f t="shared" si="0"/>
        <v>0</v>
      </c>
    </row>
    <row r="17" spans="1:15" s="222" customFormat="1" hidden="1" x14ac:dyDescent="0.25">
      <c r="A17" s="170" t="s">
        <v>99</v>
      </c>
      <c r="B17" s="171"/>
      <c r="C17" s="223">
        <v>1010404000</v>
      </c>
      <c r="D17" s="174">
        <f>IFERROR(VLOOKUP(C17,[7]TB!$C$11:$AB$271,26,FALSE),0)</f>
        <v>0</v>
      </c>
      <c r="E17" s="174">
        <f>IFERROR(VLOOKUP(C17,[7]TB!$C$11:$AC$271,27,FALSE),0)</f>
        <v>0</v>
      </c>
      <c r="F17" s="173">
        <f t="shared" si="0"/>
        <v>0</v>
      </c>
      <c r="G17" s="160"/>
      <c r="N17" s="160"/>
      <c r="O17" s="160"/>
    </row>
    <row r="18" spans="1:15" s="160" customFormat="1" hidden="1" x14ac:dyDescent="0.25">
      <c r="A18" s="170" t="s">
        <v>183</v>
      </c>
      <c r="B18" s="171"/>
      <c r="C18" s="223">
        <v>1010406000</v>
      </c>
      <c r="D18" s="174">
        <f>IFERROR(VLOOKUP(C18,[7]TB!$C$11:$AB$271,26,FALSE),0)</f>
        <v>0</v>
      </c>
      <c r="E18" s="174">
        <f>IFERROR(VLOOKUP(C18,[7]TB!$C$11:$AC$271,27,FALSE),0)</f>
        <v>0</v>
      </c>
      <c r="F18" s="173">
        <f t="shared" si="0"/>
        <v>0</v>
      </c>
    </row>
    <row r="19" spans="1:15" s="160" customFormat="1" hidden="1" x14ac:dyDescent="0.25">
      <c r="A19" s="170" t="s">
        <v>338</v>
      </c>
      <c r="B19" s="171"/>
      <c r="C19" s="223">
        <v>1010407000</v>
      </c>
      <c r="D19" s="174">
        <f>IFERROR(VLOOKUP(C19,[7]TB!$C$11:$AB$271,26,FALSE),0)</f>
        <v>0</v>
      </c>
      <c r="E19" s="174">
        <f>IFERROR(VLOOKUP(C19,[7]TB!$C$11:$AC$271,27,FALSE),0)</f>
        <v>0</v>
      </c>
      <c r="F19" s="173">
        <f t="shared" si="0"/>
        <v>0</v>
      </c>
    </row>
    <row r="20" spans="1:15" s="160" customFormat="1" hidden="1" x14ac:dyDescent="0.25">
      <c r="A20" s="170" t="s">
        <v>390</v>
      </c>
      <c r="B20" s="171"/>
      <c r="C20" s="226">
        <v>1010409000</v>
      </c>
      <c r="D20" s="174">
        <f>IFERROR(VLOOKUP(C20,[7]TB!$C$11:$AB$271,26,FALSE),0)</f>
        <v>0</v>
      </c>
      <c r="E20" s="174">
        <f>IFERROR(VLOOKUP(C20,[7]TB!$C$11:$AC$271,27,FALSE),0)</f>
        <v>0</v>
      </c>
      <c r="F20" s="173">
        <f t="shared" si="0"/>
        <v>0</v>
      </c>
    </row>
    <row r="21" spans="1:15" s="160" customFormat="1" hidden="1" x14ac:dyDescent="0.25">
      <c r="A21" s="170" t="s">
        <v>20</v>
      </c>
      <c r="B21" s="171"/>
      <c r="C21" s="194">
        <v>1020399000</v>
      </c>
      <c r="D21" s="174">
        <f>IFERROR(VLOOKUP(C21,[7]TB!$C$11:$AB$271,26,FALSE),0)</f>
        <v>0</v>
      </c>
      <c r="E21" s="174">
        <f>IFERROR(VLOOKUP(C21,[7]TB!$C$11:$AC$271,27,FALSE),0)</f>
        <v>0</v>
      </c>
      <c r="F21" s="173">
        <f t="shared" si="0"/>
        <v>0</v>
      </c>
    </row>
    <row r="22" spans="1:15" s="160" customFormat="1" hidden="1" x14ac:dyDescent="0.25">
      <c r="A22" s="170" t="s">
        <v>4</v>
      </c>
      <c r="B22" s="171"/>
      <c r="C22" s="194">
        <v>1030101000</v>
      </c>
      <c r="D22" s="174">
        <f>IFERROR(VLOOKUP(C22,[7]TB!$C$11:$AB$271,26,FALSE),0)</f>
        <v>0</v>
      </c>
      <c r="E22" s="174">
        <f>IFERROR(VLOOKUP(C22,[7]TB!$C$11:$AC$271,27,FALSE),0)</f>
        <v>0</v>
      </c>
      <c r="F22" s="173">
        <f t="shared" si="0"/>
        <v>0</v>
      </c>
    </row>
    <row r="23" spans="1:15" s="160" customFormat="1" hidden="1" x14ac:dyDescent="0.25">
      <c r="A23" s="170" t="s">
        <v>6</v>
      </c>
      <c r="B23" s="171"/>
      <c r="C23" s="194">
        <v>1030199000</v>
      </c>
      <c r="D23" s="174">
        <f>IFERROR(VLOOKUP(C23,[7]TB!$C$11:$AB$271,26,FALSE),0)</f>
        <v>0</v>
      </c>
      <c r="E23" s="174">
        <f>IFERROR(VLOOKUP(C23,[7]TB!$C$11:$AC$271,27,FALSE),0)</f>
        <v>0</v>
      </c>
      <c r="F23" s="173">
        <f t="shared" si="0"/>
        <v>0</v>
      </c>
    </row>
    <row r="24" spans="1:15" s="160" customFormat="1" hidden="1" x14ac:dyDescent="0.25">
      <c r="A24" s="170" t="s">
        <v>7</v>
      </c>
      <c r="B24" s="171"/>
      <c r="C24" s="194">
        <v>1030301000</v>
      </c>
      <c r="D24" s="174">
        <f>IFERROR(VLOOKUP(C24,[7]TB!$C$11:$AB$271,26,FALSE),0)</f>
        <v>0</v>
      </c>
      <c r="E24" s="174">
        <f>IFERROR(VLOOKUP(C24,[7]TB!$C$11:$AC$271,27,FALSE),0)</f>
        <v>0</v>
      </c>
      <c r="F24" s="173">
        <f t="shared" si="0"/>
        <v>0</v>
      </c>
    </row>
    <row r="25" spans="1:15" s="160" customFormat="1" hidden="1" x14ac:dyDescent="0.25">
      <c r="A25" s="170" t="s">
        <v>8</v>
      </c>
      <c r="B25" s="171"/>
      <c r="C25" s="194">
        <v>1030302000</v>
      </c>
      <c r="D25" s="174">
        <f>IFERROR(VLOOKUP(C25,[7]TB!$C$11:$AB$271,26,FALSE),0)</f>
        <v>0</v>
      </c>
      <c r="E25" s="174">
        <f>IFERROR(VLOOKUP(C25,[7]TB!$C$11:$AC$271,27,FALSE),0)</f>
        <v>0</v>
      </c>
      <c r="F25" s="173">
        <f t="shared" si="0"/>
        <v>0</v>
      </c>
    </row>
    <row r="26" spans="1:15" s="160" customFormat="1" x14ac:dyDescent="0.25">
      <c r="A26" s="170" t="s">
        <v>234</v>
      </c>
      <c r="B26" s="171"/>
      <c r="C26" s="194">
        <v>1030303000</v>
      </c>
      <c r="D26" s="174">
        <f>'FC3-Pre TB 2024'!D26</f>
        <v>19282000</v>
      </c>
      <c r="E26" s="174">
        <f>IFERROR(VLOOKUP(C26,[7]TB!$C$11:$AC$271,27,FALSE),0)</f>
        <v>0</v>
      </c>
      <c r="F26" s="173">
        <f t="shared" si="0"/>
        <v>19282000</v>
      </c>
    </row>
    <row r="27" spans="1:15" s="160" customFormat="1" hidden="1" x14ac:dyDescent="0.25">
      <c r="A27" s="170" t="s">
        <v>10</v>
      </c>
      <c r="B27" s="171"/>
      <c r="C27" s="194">
        <v>1030405000</v>
      </c>
      <c r="D27" s="174">
        <f>IFERROR(VLOOKUP(C27,[7]TB!$C$11:$AB$271,26,FALSE),0)</f>
        <v>0</v>
      </c>
      <c r="E27" s="174">
        <f>IFERROR(VLOOKUP(C27,[7]TB!$C$11:$AC$271,27,FALSE),0)</f>
        <v>0</v>
      </c>
      <c r="F27" s="173">
        <f t="shared" si="0"/>
        <v>0</v>
      </c>
    </row>
    <row r="28" spans="1:15" s="160" customFormat="1" hidden="1" x14ac:dyDescent="0.25">
      <c r="A28" s="170" t="s">
        <v>385</v>
      </c>
      <c r="B28" s="171"/>
      <c r="C28" s="194">
        <v>1030501000</v>
      </c>
      <c r="D28" s="174">
        <f>IFERROR(VLOOKUP(C28,[7]TB!$C$11:$AB$271,26,FALSE),0)</f>
        <v>0</v>
      </c>
      <c r="E28" s="174">
        <f>IFERROR(VLOOKUP(C28,[7]TB!$C$11:$AC$271,27,FALSE),0)</f>
        <v>0</v>
      </c>
      <c r="F28" s="173">
        <f t="shared" si="0"/>
        <v>0</v>
      </c>
    </row>
    <row r="29" spans="1:15" s="160" customFormat="1" hidden="1" x14ac:dyDescent="0.25">
      <c r="A29" s="170" t="s">
        <v>5</v>
      </c>
      <c r="B29" s="171"/>
      <c r="C29" s="226">
        <v>1039902000</v>
      </c>
      <c r="D29" s="174">
        <f>IFERROR(VLOOKUP(C29,[7]TB!$C$11:$AB$271,26,FALSE),0)</f>
        <v>0</v>
      </c>
      <c r="E29" s="174">
        <f>IFERROR(VLOOKUP(C29,[7]TB!$C$11:$AC$271,27,FALSE),0)</f>
        <v>0</v>
      </c>
      <c r="F29" s="173">
        <f t="shared" si="0"/>
        <v>0</v>
      </c>
    </row>
    <row r="30" spans="1:15" s="160" customFormat="1" hidden="1" x14ac:dyDescent="0.25">
      <c r="A30" s="170" t="s">
        <v>9</v>
      </c>
      <c r="B30" s="175"/>
      <c r="C30" s="229">
        <v>1039903000</v>
      </c>
      <c r="D30" s="174">
        <f>IFERROR(VLOOKUP(C30,[7]TB!$C$11:$AB$271,26,FALSE),0)</f>
        <v>0</v>
      </c>
      <c r="E30" s="174">
        <f>IFERROR(VLOOKUP(C30,[7]TB!$C$11:$AC$271,27,FALSE),0)</f>
        <v>0</v>
      </c>
      <c r="F30" s="173">
        <f t="shared" si="0"/>
        <v>0</v>
      </c>
    </row>
    <row r="31" spans="1:15" s="160" customFormat="1" hidden="1" x14ac:dyDescent="0.25">
      <c r="A31" s="170" t="s">
        <v>12</v>
      </c>
      <c r="B31" s="175"/>
      <c r="C31" s="229">
        <v>1039999000</v>
      </c>
      <c r="D31" s="174">
        <f>IFERROR(VLOOKUP(C31,[7]TB!$C$11:$AB$271,26,FALSE),0)</f>
        <v>0</v>
      </c>
      <c r="E31" s="174">
        <f>IFERROR(VLOOKUP(C31,[7]TB!$C$11:$AC$271,27,FALSE),0)</f>
        <v>0</v>
      </c>
      <c r="F31" s="173">
        <f t="shared" si="0"/>
        <v>0</v>
      </c>
    </row>
    <row r="32" spans="1:15" s="160" customFormat="1" hidden="1" x14ac:dyDescent="0.25">
      <c r="A32" s="170" t="s">
        <v>233</v>
      </c>
      <c r="B32" s="171"/>
      <c r="C32" s="194">
        <v>1040202000</v>
      </c>
      <c r="D32" s="174">
        <f>IFERROR(VLOOKUP(C32,[7]TB!$C$11:$AB$271,26,FALSE),0)</f>
        <v>0</v>
      </c>
      <c r="E32" s="174">
        <f>IFERROR(VLOOKUP(C32,[7]TB!$C$11:$AC$271,27,FALSE),0)</f>
        <v>0</v>
      </c>
      <c r="F32" s="173">
        <f t="shared" si="0"/>
        <v>0</v>
      </c>
    </row>
    <row r="33" spans="1:15" s="160" customFormat="1" hidden="1" x14ac:dyDescent="0.25">
      <c r="A33" s="170" t="s">
        <v>232</v>
      </c>
      <c r="B33" s="171"/>
      <c r="C33" s="194">
        <v>1040299000</v>
      </c>
      <c r="D33" s="174">
        <f>IFERROR(VLOOKUP(C33,[7]TB!$C$11:$AB$271,26,FALSE),0)</f>
        <v>0</v>
      </c>
      <c r="E33" s="174">
        <f>IFERROR(VLOOKUP(C33,[7]TB!$C$11:$AC$271,27,FALSE),0)</f>
        <v>0</v>
      </c>
      <c r="F33" s="173">
        <f t="shared" si="0"/>
        <v>0</v>
      </c>
    </row>
    <row r="34" spans="1:15" s="160" customFormat="1" hidden="1" x14ac:dyDescent="0.25">
      <c r="A34" s="170" t="s">
        <v>13</v>
      </c>
      <c r="B34" s="171"/>
      <c r="C34" s="194">
        <v>1040401000</v>
      </c>
      <c r="D34" s="174">
        <f>IFERROR(VLOOKUP(C34,[7]TB!$C$11:$AB$271,26,FALSE),0)</f>
        <v>0</v>
      </c>
      <c r="E34" s="174">
        <f>IFERROR(VLOOKUP(C34,[7]TB!$C$11:$AC$271,27,FALSE),0)</f>
        <v>0</v>
      </c>
      <c r="F34" s="173">
        <f t="shared" si="0"/>
        <v>0</v>
      </c>
    </row>
    <row r="35" spans="1:15" s="160" customFormat="1" hidden="1" x14ac:dyDescent="0.25">
      <c r="A35" s="170" t="s">
        <v>14</v>
      </c>
      <c r="B35" s="171"/>
      <c r="C35" s="194">
        <v>1040405000</v>
      </c>
      <c r="D35" s="174">
        <f>IFERROR(VLOOKUP(C35,[7]TB!$C$11:$AB$271,26,FALSE),0)</f>
        <v>0</v>
      </c>
      <c r="E35" s="174">
        <f>IFERROR(VLOOKUP(C35,[7]TB!$C$11:$AC$271,27,FALSE),0)</f>
        <v>0</v>
      </c>
      <c r="F35" s="173">
        <f t="shared" si="0"/>
        <v>0</v>
      </c>
    </row>
    <row r="36" spans="1:15" s="160" customFormat="1" hidden="1" x14ac:dyDescent="0.25">
      <c r="A36" s="170" t="s">
        <v>15</v>
      </c>
      <c r="B36" s="171"/>
      <c r="C36" s="194">
        <v>1040406000</v>
      </c>
      <c r="D36" s="174">
        <f>IFERROR(VLOOKUP(C36,[7]TB!$C$11:$AB$271,26,FALSE),0)</f>
        <v>0</v>
      </c>
      <c r="E36" s="174">
        <f>IFERROR(VLOOKUP(C36,[7]TB!$C$11:$AC$271,27,FALSE),0)</f>
        <v>0</v>
      </c>
      <c r="F36" s="173">
        <f t="shared" si="0"/>
        <v>0</v>
      </c>
    </row>
    <row r="37" spans="1:15" s="160" customFormat="1" hidden="1" x14ac:dyDescent="0.25">
      <c r="A37" s="170" t="s">
        <v>377</v>
      </c>
      <c r="B37" s="171"/>
      <c r="C37" s="194">
        <v>1040407000</v>
      </c>
      <c r="D37" s="174">
        <f>IFERROR(VLOOKUP(C37,[7]TB!$C$11:$AB$271,26,FALSE),0)</f>
        <v>0</v>
      </c>
      <c r="E37" s="174">
        <f>IFERROR(VLOOKUP(C37,[7]TB!$C$11:$AC$271,27,FALSE),0)</f>
        <v>0</v>
      </c>
      <c r="F37" s="173">
        <f t="shared" si="0"/>
        <v>0</v>
      </c>
    </row>
    <row r="38" spans="1:15" s="160" customFormat="1" hidden="1" x14ac:dyDescent="0.25">
      <c r="A38" s="170" t="s">
        <v>231</v>
      </c>
      <c r="B38" s="171"/>
      <c r="C38" s="194">
        <v>1040408000</v>
      </c>
      <c r="D38" s="174">
        <f>IFERROR(VLOOKUP(C38,[7]TB!$C$11:$AB$271,26,FALSE),0)</f>
        <v>0</v>
      </c>
      <c r="E38" s="174">
        <f>IFERROR(VLOOKUP(C38,[7]TB!$C$11:$AC$271,27,FALSE),0)</f>
        <v>0</v>
      </c>
      <c r="F38" s="173">
        <f t="shared" si="0"/>
        <v>0</v>
      </c>
    </row>
    <row r="39" spans="1:15" s="160" customFormat="1" hidden="1" x14ac:dyDescent="0.25">
      <c r="A39" s="170" t="s">
        <v>18</v>
      </c>
      <c r="B39" s="171"/>
      <c r="C39" s="194">
        <v>1040413000</v>
      </c>
      <c r="D39" s="174">
        <f>IFERROR(VLOOKUP(C39,[7]TB!$C$11:$AB$271,26,FALSE),0)</f>
        <v>0</v>
      </c>
      <c r="E39" s="174">
        <f>IFERROR(VLOOKUP(C39,[7]TB!$C$11:$AC$271,27,FALSE),0)</f>
        <v>0</v>
      </c>
      <c r="F39" s="173">
        <f t="shared" si="0"/>
        <v>0</v>
      </c>
    </row>
    <row r="40" spans="1:15" s="160" customFormat="1" hidden="1" x14ac:dyDescent="0.25">
      <c r="A40" s="170" t="s">
        <v>17</v>
      </c>
      <c r="B40" s="171"/>
      <c r="C40" s="194">
        <v>1040499000</v>
      </c>
      <c r="D40" s="174">
        <f>IFERROR(VLOOKUP(C40,[7]TB!$C$11:$AB$271,26,FALSE),0)</f>
        <v>0</v>
      </c>
      <c r="E40" s="174">
        <f>IFERROR(VLOOKUP(C40,[7]TB!$C$11:$AC$271,27,FALSE),0)</f>
        <v>0</v>
      </c>
      <c r="F40" s="173">
        <f t="shared" si="0"/>
        <v>0</v>
      </c>
    </row>
    <row r="41" spans="1:15" s="160" customFormat="1" hidden="1" x14ac:dyDescent="0.25">
      <c r="A41" s="170" t="s">
        <v>341</v>
      </c>
      <c r="B41" s="171"/>
      <c r="C41" s="194">
        <v>1040501000</v>
      </c>
      <c r="D41" s="174">
        <f>IFERROR(VLOOKUP(C41,[7]TB!$C$11:$AB$271,26,FALSE),0)</f>
        <v>0</v>
      </c>
      <c r="E41" s="174">
        <f>IFERROR(VLOOKUP(C41,[7]TB!$C$11:$AC$271,27,FALSE),0)</f>
        <v>0</v>
      </c>
      <c r="F41" s="173">
        <f t="shared" si="0"/>
        <v>0</v>
      </c>
    </row>
    <row r="42" spans="1:15" s="160" customFormat="1" hidden="1" x14ac:dyDescent="0.25">
      <c r="A42" s="170" t="s">
        <v>342</v>
      </c>
      <c r="B42" s="171"/>
      <c r="C42" s="194">
        <v>1040502000</v>
      </c>
      <c r="D42" s="174">
        <f>IFERROR(VLOOKUP(C42,[7]TB!$C$11:$AB$271,26,FALSE),0)</f>
        <v>0</v>
      </c>
      <c r="E42" s="174">
        <f>IFERROR(VLOOKUP(C42,[7]TB!$C$11:$AC$271,27,FALSE),0)</f>
        <v>0</v>
      </c>
      <c r="F42" s="173">
        <f t="shared" si="0"/>
        <v>0</v>
      </c>
    </row>
    <row r="43" spans="1:15" s="160" customFormat="1" hidden="1" x14ac:dyDescent="0.25">
      <c r="A43" s="170" t="s">
        <v>343</v>
      </c>
      <c r="B43" s="171"/>
      <c r="C43" s="194">
        <v>1040503000</v>
      </c>
      <c r="D43" s="174">
        <f>IFERROR(VLOOKUP(C43,[7]TB!$C$11:$AB$271,26,FALSE),0)</f>
        <v>0</v>
      </c>
      <c r="E43" s="174">
        <f>IFERROR(VLOOKUP(C43,[7]TB!$C$11:$AC$271,27,FALSE),0)</f>
        <v>0</v>
      </c>
      <c r="F43" s="173">
        <f t="shared" si="0"/>
        <v>0</v>
      </c>
    </row>
    <row r="44" spans="1:15" s="160" customFormat="1" hidden="1" x14ac:dyDescent="0.25">
      <c r="A44" s="170" t="s">
        <v>367</v>
      </c>
      <c r="B44" s="171"/>
      <c r="C44" s="194">
        <v>1040507000</v>
      </c>
      <c r="D44" s="174">
        <f>IFERROR(VLOOKUP(C44,[7]TB!$C$11:$AB$271,26,FALSE),0)</f>
        <v>0</v>
      </c>
      <c r="E44" s="174">
        <f>IFERROR(VLOOKUP(C44,[7]TB!$C$11:$AC$271,27,FALSE),0)</f>
        <v>0</v>
      </c>
      <c r="F44" s="173">
        <f t="shared" si="0"/>
        <v>0</v>
      </c>
    </row>
    <row r="45" spans="1:15" s="160" customFormat="1" hidden="1" x14ac:dyDescent="0.25">
      <c r="A45" s="170" t="s">
        <v>344</v>
      </c>
      <c r="B45" s="171"/>
      <c r="C45" s="194">
        <v>1040510000</v>
      </c>
      <c r="D45" s="174">
        <f>IFERROR(VLOOKUP(C45,[7]TB!$C$11:$AB$271,26,FALSE),0)</f>
        <v>0</v>
      </c>
      <c r="E45" s="174">
        <f>IFERROR(VLOOKUP(C45,[7]TB!$C$11:$AC$271,27,FALSE),0)</f>
        <v>0</v>
      </c>
      <c r="F45" s="173">
        <f t="shared" si="0"/>
        <v>0</v>
      </c>
    </row>
    <row r="46" spans="1:15" s="160" customFormat="1" hidden="1" x14ac:dyDescent="0.25">
      <c r="A46" s="170" t="s">
        <v>345</v>
      </c>
      <c r="B46" s="171"/>
      <c r="C46" s="194">
        <v>1040512000</v>
      </c>
      <c r="D46" s="174">
        <f>IFERROR(VLOOKUP(C46,[7]TB!$C$11:$AB$271,26,FALSE),0)</f>
        <v>0</v>
      </c>
      <c r="E46" s="174">
        <f>IFERROR(VLOOKUP(C46,[7]TB!$C$11:$AC$271,27,FALSE),0)</f>
        <v>0</v>
      </c>
      <c r="F46" s="173">
        <f t="shared" si="0"/>
        <v>0</v>
      </c>
    </row>
    <row r="47" spans="1:15" s="160" customFormat="1" hidden="1" x14ac:dyDescent="0.25">
      <c r="A47" s="170" t="s">
        <v>346</v>
      </c>
      <c r="B47" s="175"/>
      <c r="C47" s="194">
        <v>1040513000</v>
      </c>
      <c r="D47" s="174">
        <f>IFERROR(VLOOKUP(C47,[7]TB!$C$11:$AB$271,26,FALSE),0)</f>
        <v>0</v>
      </c>
      <c r="E47" s="174">
        <f>IFERROR(VLOOKUP(C47,[7]TB!$C$11:$AC$271,27,FALSE),0)</f>
        <v>0</v>
      </c>
      <c r="F47" s="173">
        <f t="shared" si="0"/>
        <v>0</v>
      </c>
      <c r="G47" s="178"/>
    </row>
    <row r="48" spans="1:15" s="178" customFormat="1" hidden="1" x14ac:dyDescent="0.25">
      <c r="A48" s="170" t="s">
        <v>365</v>
      </c>
      <c r="B48" s="171"/>
      <c r="C48" s="229">
        <v>1040599000</v>
      </c>
      <c r="D48" s="174">
        <f>IFERROR(VLOOKUP(C48,[7]TB!$C$11:$AB$271,26,FALSE),0)</f>
        <v>0</v>
      </c>
      <c r="E48" s="174">
        <f>IFERROR(VLOOKUP(C48,[7]TB!$C$11:$AC$271,27,FALSE),0)</f>
        <v>0</v>
      </c>
      <c r="F48" s="173">
        <f t="shared" si="0"/>
        <v>0</v>
      </c>
      <c r="G48" s="160"/>
      <c r="N48" s="160"/>
      <c r="O48" s="160"/>
    </row>
    <row r="49" spans="1:15" s="160" customFormat="1" hidden="1" x14ac:dyDescent="0.25">
      <c r="A49" s="170" t="s">
        <v>347</v>
      </c>
      <c r="B49" s="171"/>
      <c r="C49" s="194">
        <v>1040601000</v>
      </c>
      <c r="D49" s="174">
        <f>IFERROR(VLOOKUP(C49,[7]TB!$C$11:$AB$271,26,FALSE),0)</f>
        <v>0</v>
      </c>
      <c r="E49" s="174">
        <f>IFERROR(VLOOKUP(C49,[7]TB!$C$11:$AC$271,27,FALSE),0)</f>
        <v>0</v>
      </c>
      <c r="F49" s="173">
        <f t="shared" si="0"/>
        <v>0</v>
      </c>
    </row>
    <row r="50" spans="1:15" s="160" customFormat="1" hidden="1" x14ac:dyDescent="0.25">
      <c r="A50" s="170" t="s">
        <v>21</v>
      </c>
      <c r="B50" s="171"/>
      <c r="C50" s="194">
        <v>1060101000</v>
      </c>
      <c r="D50" s="174">
        <f>IFERROR(VLOOKUP(C50,[7]TB!$C$11:$AB$271,26,FALSE),0)</f>
        <v>0</v>
      </c>
      <c r="E50" s="174">
        <f>IFERROR(VLOOKUP(C50,[7]TB!$C$11:$AC$271,27,FALSE),0)</f>
        <v>0</v>
      </c>
      <c r="F50" s="173">
        <f t="shared" si="0"/>
        <v>0</v>
      </c>
    </row>
    <row r="51" spans="1:15" s="160" customFormat="1" hidden="1" x14ac:dyDescent="0.25">
      <c r="A51" s="170" t="s">
        <v>230</v>
      </c>
      <c r="B51" s="171"/>
      <c r="C51" s="194">
        <v>1060299000</v>
      </c>
      <c r="D51" s="174">
        <f>IFERROR(VLOOKUP(C51,[7]TB!$C$11:$AB$271,26,FALSE),0)</f>
        <v>0</v>
      </c>
      <c r="E51" s="174">
        <f>IFERROR(VLOOKUP(C51,[7]TB!$C$11:$AC$271,27,FALSE),0)</f>
        <v>0</v>
      </c>
      <c r="F51" s="173">
        <f t="shared" si="0"/>
        <v>0</v>
      </c>
    </row>
    <row r="52" spans="1:15" s="160" customFormat="1" hidden="1" x14ac:dyDescent="0.25">
      <c r="A52" s="170" t="s">
        <v>383</v>
      </c>
      <c r="B52" s="171"/>
      <c r="C52" s="194">
        <v>1060299100</v>
      </c>
      <c r="D52" s="174">
        <f>IFERROR(VLOOKUP(C52,[7]TB!$C$11:$AB$271,26,FALSE),0)</f>
        <v>0</v>
      </c>
      <c r="E52" s="174">
        <f>IFERROR(VLOOKUP(C52,[7]TB!$C$11:$AC$271,27,FALSE),0)</f>
        <v>0</v>
      </c>
      <c r="F52" s="173">
        <f t="shared" si="0"/>
        <v>0</v>
      </c>
    </row>
    <row r="53" spans="1:15" s="160" customFormat="1" hidden="1" x14ac:dyDescent="0.25">
      <c r="A53" s="170" t="s">
        <v>229</v>
      </c>
      <c r="B53" s="171"/>
      <c r="C53" s="194">
        <v>1060401000</v>
      </c>
      <c r="D53" s="174">
        <f>IFERROR(VLOOKUP(C53,[7]TB!$C$11:$AB$271,26,FALSE),0)</f>
        <v>0</v>
      </c>
      <c r="E53" s="174">
        <f>IFERROR(VLOOKUP(C53,[7]TB!$C$11:$AC$271,27,FALSE),0)</f>
        <v>0</v>
      </c>
      <c r="F53" s="173">
        <f t="shared" si="0"/>
        <v>0</v>
      </c>
    </row>
    <row r="54" spans="1:15" s="160" customFormat="1" hidden="1" x14ac:dyDescent="0.25">
      <c r="A54" s="170" t="s">
        <v>355</v>
      </c>
      <c r="B54" s="171"/>
      <c r="C54" s="194">
        <v>1060401100</v>
      </c>
      <c r="D54" s="174">
        <f>IFERROR(VLOOKUP(C54,[7]TB!$C$11:$AB$271,26,FALSE),0)</f>
        <v>0</v>
      </c>
      <c r="E54" s="174">
        <f>IFERROR(VLOOKUP(C54,[7]TB!$C$11:$AC$271,27,FALSE),0)</f>
        <v>0</v>
      </c>
      <c r="F54" s="173">
        <f t="shared" si="0"/>
        <v>0</v>
      </c>
    </row>
    <row r="55" spans="1:15" s="160" customFormat="1" hidden="1" x14ac:dyDescent="0.25">
      <c r="A55" s="170" t="s">
        <v>24</v>
      </c>
      <c r="B55" s="171"/>
      <c r="C55" s="194">
        <v>1060499000</v>
      </c>
      <c r="D55" s="174">
        <f>IFERROR(VLOOKUP(C55,[7]TB!$C$11:$AB$271,26,FALSE),0)</f>
        <v>0</v>
      </c>
      <c r="E55" s="174">
        <f>IFERROR(VLOOKUP(C55,[7]TB!$C$11:$AC$271,27,FALSE),0)</f>
        <v>0</v>
      </c>
      <c r="F55" s="173">
        <f t="shared" si="0"/>
        <v>0</v>
      </c>
    </row>
    <row r="56" spans="1:15" s="160" customFormat="1" hidden="1" x14ac:dyDescent="0.25">
      <c r="A56" s="170" t="s">
        <v>108</v>
      </c>
      <c r="B56" s="171"/>
      <c r="C56" s="194">
        <v>1060499100</v>
      </c>
      <c r="D56" s="174">
        <f>IFERROR(VLOOKUP(C56,[7]TB!$C$11:$AB$271,26,FALSE),0)</f>
        <v>0</v>
      </c>
      <c r="E56" s="174">
        <f>IFERROR(VLOOKUP(C56,[7]TB!$C$11:$AC$271,27,FALSE),0)</f>
        <v>0</v>
      </c>
      <c r="F56" s="173">
        <f t="shared" si="0"/>
        <v>0</v>
      </c>
    </row>
    <row r="57" spans="1:15" s="160" customFormat="1" hidden="1" x14ac:dyDescent="0.25">
      <c r="A57" s="170" t="s">
        <v>25</v>
      </c>
      <c r="B57" s="171"/>
      <c r="C57" s="194">
        <v>1060502000</v>
      </c>
      <c r="D57" s="174">
        <f>IFERROR(VLOOKUP(C57,[7]TB!$C$11:$AB$271,26,FALSE),0)</f>
        <v>0</v>
      </c>
      <c r="E57" s="174">
        <f>IFERROR(VLOOKUP(C57,[7]TB!$C$11:$AC$271,27,FALSE),0)</f>
        <v>0</v>
      </c>
      <c r="F57" s="173">
        <f t="shared" si="0"/>
        <v>0</v>
      </c>
    </row>
    <row r="58" spans="1:15" s="160" customFormat="1" hidden="1" x14ac:dyDescent="0.25">
      <c r="A58" s="170" t="s">
        <v>90</v>
      </c>
      <c r="B58" s="171"/>
      <c r="C58" s="194">
        <v>1060502100</v>
      </c>
      <c r="D58" s="174">
        <f>IFERROR(VLOOKUP(C58,[7]TB!$C$11:$AB$271,26,FALSE),0)</f>
        <v>0</v>
      </c>
      <c r="E58" s="174">
        <f>IFERROR(VLOOKUP(C58,[7]TB!$C$11:$AC$271,27,FALSE),0)</f>
        <v>0</v>
      </c>
      <c r="F58" s="173">
        <f t="shared" si="0"/>
        <v>0</v>
      </c>
    </row>
    <row r="59" spans="1:15" s="160" customFormat="1" hidden="1" x14ac:dyDescent="0.25">
      <c r="A59" s="170" t="s">
        <v>104</v>
      </c>
      <c r="B59" s="171"/>
      <c r="C59" s="194">
        <v>1060503000</v>
      </c>
      <c r="D59" s="174">
        <f>IFERROR(VLOOKUP(C59,[7]TB!$C$11:$AB$271,26,FALSE),0)</f>
        <v>0</v>
      </c>
      <c r="E59" s="174">
        <f>IFERROR(VLOOKUP(C59,[7]TB!$C$11:$AC$271,27,FALSE),0)</f>
        <v>0</v>
      </c>
      <c r="F59" s="173">
        <f t="shared" si="0"/>
        <v>0</v>
      </c>
    </row>
    <row r="60" spans="1:15" s="160" customFormat="1" hidden="1" x14ac:dyDescent="0.25">
      <c r="A60" s="170" t="s">
        <v>399</v>
      </c>
      <c r="B60" s="171"/>
      <c r="C60" s="194">
        <v>1060503100</v>
      </c>
      <c r="D60" s="174">
        <f>IFERROR(VLOOKUP(C60,[7]TB!$C$11:$AB$271,26,FALSE),0)</f>
        <v>0</v>
      </c>
      <c r="E60" s="174">
        <f>IFERROR(VLOOKUP(C60,[7]TB!$C$11:$AC$271,27,FALSE),0)</f>
        <v>0</v>
      </c>
      <c r="F60" s="173">
        <f t="shared" si="0"/>
        <v>0</v>
      </c>
    </row>
    <row r="61" spans="1:15" s="160" customFormat="1" hidden="1" x14ac:dyDescent="0.25">
      <c r="A61" s="170" t="s">
        <v>26</v>
      </c>
      <c r="B61" s="171"/>
      <c r="C61" s="194">
        <v>1060507000</v>
      </c>
      <c r="D61" s="174">
        <f>IFERROR(VLOOKUP(C61,[7]TB!$C$11:$AB$271,26,FALSE),0)</f>
        <v>0</v>
      </c>
      <c r="E61" s="174">
        <f>IFERROR(VLOOKUP(C61,[7]TB!$C$11:$AC$271,27,FALSE),0)</f>
        <v>0</v>
      </c>
      <c r="F61" s="173">
        <f t="shared" si="0"/>
        <v>0</v>
      </c>
    </row>
    <row r="62" spans="1:15" s="160" customFormat="1" hidden="1" x14ac:dyDescent="0.25">
      <c r="A62" s="170" t="s">
        <v>92</v>
      </c>
      <c r="B62" s="171"/>
      <c r="C62" s="194">
        <v>1060507100</v>
      </c>
      <c r="D62" s="174">
        <f>IFERROR(VLOOKUP(C62,[7]TB!$C$11:$AB$271,26,FALSE),0)</f>
        <v>0</v>
      </c>
      <c r="E62" s="174">
        <f>IFERROR(VLOOKUP(C62,[7]TB!$C$11:$AC$271,27,FALSE),0)</f>
        <v>0</v>
      </c>
      <c r="F62" s="173">
        <f t="shared" si="0"/>
        <v>0</v>
      </c>
    </row>
    <row r="63" spans="1:15" s="181" customFormat="1" hidden="1" x14ac:dyDescent="0.25">
      <c r="A63" s="170" t="s">
        <v>105</v>
      </c>
      <c r="B63" s="171"/>
      <c r="C63" s="194">
        <v>1060509000</v>
      </c>
      <c r="D63" s="174">
        <f>IFERROR(VLOOKUP(C63,[7]TB!$C$11:$AB$271,26,FALSE),0)</f>
        <v>0</v>
      </c>
      <c r="E63" s="174">
        <f>IFERROR(VLOOKUP(C63,[7]TB!$C$11:$AC$271,27,FALSE),0)</f>
        <v>0</v>
      </c>
      <c r="F63" s="173">
        <f t="shared" si="0"/>
        <v>0</v>
      </c>
      <c r="N63" s="160"/>
      <c r="O63" s="160"/>
    </row>
    <row r="64" spans="1:15" s="160" customFormat="1" hidden="1" x14ac:dyDescent="0.25">
      <c r="A64" s="170" t="s">
        <v>110</v>
      </c>
      <c r="B64" s="175"/>
      <c r="C64" s="194">
        <v>1060509100</v>
      </c>
      <c r="D64" s="174">
        <f>IFERROR(VLOOKUP(C64,[7]TB!$C$11:$AB$271,26,FALSE),0)</f>
        <v>0</v>
      </c>
      <c r="E64" s="174">
        <f>IFERROR(VLOOKUP(C64,[7]TB!$C$11:$AC$271,27,FALSE),0)</f>
        <v>0</v>
      </c>
      <c r="F64" s="173">
        <f t="shared" si="0"/>
        <v>0</v>
      </c>
    </row>
    <row r="65" spans="1:15" s="160" customFormat="1" hidden="1" x14ac:dyDescent="0.25">
      <c r="A65" s="170" t="s">
        <v>106</v>
      </c>
      <c r="B65" s="171"/>
      <c r="C65" s="194">
        <v>1060511000</v>
      </c>
      <c r="D65" s="174">
        <f>IFERROR(VLOOKUP(C65,[7]TB!$C$11:$AB$271,26,FALSE),0)</f>
        <v>0</v>
      </c>
      <c r="E65" s="174">
        <f>IFERROR(VLOOKUP(C65,[7]TB!$C$11:$AC$271,27,FALSE),0)</f>
        <v>0</v>
      </c>
      <c r="F65" s="173">
        <f t="shared" si="0"/>
        <v>0</v>
      </c>
    </row>
    <row r="66" spans="1:15" s="160" customFormat="1" hidden="1" x14ac:dyDescent="0.25">
      <c r="A66" s="170" t="s">
        <v>111</v>
      </c>
      <c r="B66" s="171"/>
      <c r="C66" s="194">
        <v>1060511100</v>
      </c>
      <c r="D66" s="174">
        <f>IFERROR(VLOOKUP(C66,[7]TB!$C$11:$AB$271,26,FALSE),0)</f>
        <v>0</v>
      </c>
      <c r="E66" s="174">
        <f>IFERROR(VLOOKUP(C66,[7]TB!$C$11:$AC$271,27,FALSE),0)</f>
        <v>0</v>
      </c>
      <c r="F66" s="173">
        <f t="shared" si="0"/>
        <v>0</v>
      </c>
    </row>
    <row r="67" spans="1:15" s="160" customFormat="1" hidden="1" x14ac:dyDescent="0.25">
      <c r="A67" s="170" t="s">
        <v>27</v>
      </c>
      <c r="B67" s="171"/>
      <c r="C67" s="194">
        <v>1060513000</v>
      </c>
      <c r="D67" s="174">
        <f>IFERROR(VLOOKUP(C67,[7]TB!$C$11:$AB$271,26,FALSE),0)</f>
        <v>0</v>
      </c>
      <c r="E67" s="174">
        <f>IFERROR(VLOOKUP(C67,[7]TB!$C$11:$AC$271,27,FALSE),0)</f>
        <v>0</v>
      </c>
      <c r="F67" s="173">
        <f t="shared" si="0"/>
        <v>0</v>
      </c>
    </row>
    <row r="68" spans="1:15" s="160" customFormat="1" hidden="1" x14ac:dyDescent="0.25">
      <c r="A68" s="170" t="s">
        <v>93</v>
      </c>
      <c r="B68" s="171"/>
      <c r="C68" s="194">
        <v>1060513100</v>
      </c>
      <c r="D68" s="174">
        <f>IFERROR(VLOOKUP(C68,[7]TB!$C$11:$AB$271,26,FALSE),0)</f>
        <v>0</v>
      </c>
      <c r="E68" s="174">
        <f>IFERROR(VLOOKUP(C68,[7]TB!$C$11:$AC$271,27,FALSE),0)</f>
        <v>0</v>
      </c>
      <c r="F68" s="173">
        <f t="shared" si="0"/>
        <v>0</v>
      </c>
    </row>
    <row r="69" spans="1:15" s="160" customFormat="1" hidden="1" x14ac:dyDescent="0.25">
      <c r="A69" s="170" t="s">
        <v>257</v>
      </c>
      <c r="B69" s="171"/>
      <c r="C69" s="194">
        <v>1060514000</v>
      </c>
      <c r="D69" s="174">
        <f>IFERROR(VLOOKUP(C69,[7]TB!$C$11:$AB$271,26,FALSE),0)</f>
        <v>0</v>
      </c>
      <c r="E69" s="174">
        <f>IFERROR(VLOOKUP(C69,[7]TB!$C$11:$AC$271,27,FALSE),0)</f>
        <v>0</v>
      </c>
      <c r="F69" s="173">
        <f t="shared" si="0"/>
        <v>0</v>
      </c>
    </row>
    <row r="70" spans="1:15" s="160" customFormat="1" hidden="1" x14ac:dyDescent="0.25">
      <c r="A70" s="170" t="s">
        <v>258</v>
      </c>
      <c r="B70" s="171"/>
      <c r="C70" s="194">
        <v>1060514100</v>
      </c>
      <c r="D70" s="174">
        <f>IFERROR(VLOOKUP(C70,[7]TB!$C$11:$AB$271,26,FALSE),0)</f>
        <v>0</v>
      </c>
      <c r="E70" s="174">
        <f>IFERROR(VLOOKUP(C70,[7]TB!$C$11:$AC$271,27,FALSE),0)</f>
        <v>0</v>
      </c>
      <c r="F70" s="173">
        <f t="shared" si="0"/>
        <v>0</v>
      </c>
    </row>
    <row r="71" spans="1:15" s="160" customFormat="1" hidden="1" x14ac:dyDescent="0.25">
      <c r="A71" s="170" t="s">
        <v>107</v>
      </c>
      <c r="B71" s="171"/>
      <c r="C71" s="194">
        <v>1060599000</v>
      </c>
      <c r="D71" s="174">
        <f>IFERROR(VLOOKUP(C71,[7]TB!$C$11:$AB$271,26,FALSE),0)</f>
        <v>0</v>
      </c>
      <c r="E71" s="174">
        <f>IFERROR(VLOOKUP(C71,[7]TB!$C$11:$AC$271,27,FALSE),0)</f>
        <v>0</v>
      </c>
      <c r="F71" s="173">
        <f t="shared" si="0"/>
        <v>0</v>
      </c>
    </row>
    <row r="72" spans="1:15" s="160" customFormat="1" hidden="1" x14ac:dyDescent="0.25">
      <c r="A72" s="170" t="s">
        <v>112</v>
      </c>
      <c r="B72" s="171"/>
      <c r="C72" s="194">
        <v>1060599100</v>
      </c>
      <c r="D72" s="174">
        <f>IFERROR(VLOOKUP(C72,[7]TB!$C$11:$AB$271,26,FALSE),0)</f>
        <v>0</v>
      </c>
      <c r="E72" s="174">
        <f>IFERROR(VLOOKUP(C72,[7]TB!$C$11:$AC$271,27,FALSE),0)</f>
        <v>0</v>
      </c>
      <c r="F72" s="173">
        <f t="shared" si="0"/>
        <v>0</v>
      </c>
    </row>
    <row r="73" spans="1:15" s="160" customFormat="1" hidden="1" x14ac:dyDescent="0.25">
      <c r="A73" s="170" t="s">
        <v>28</v>
      </c>
      <c r="B73" s="171"/>
      <c r="C73" s="194">
        <v>1060601000</v>
      </c>
      <c r="D73" s="174">
        <f>IFERROR(VLOOKUP(C73,[7]TB!$C$11:$AB$271,26,FALSE),0)</f>
        <v>0</v>
      </c>
      <c r="E73" s="174">
        <f>IFERROR(VLOOKUP(C73,[7]TB!$C$11:$AC$271,27,FALSE),0)</f>
        <v>0</v>
      </c>
      <c r="F73" s="173">
        <f t="shared" si="0"/>
        <v>0</v>
      </c>
    </row>
    <row r="74" spans="1:15" s="160" customFormat="1" hidden="1" x14ac:dyDescent="0.25">
      <c r="A74" s="170" t="s">
        <v>94</v>
      </c>
      <c r="B74" s="171"/>
      <c r="C74" s="194">
        <v>1060601100</v>
      </c>
      <c r="D74" s="174">
        <f>IFERROR(VLOOKUP(C74,[7]TB!$C$11:$AB$271,26,FALSE),0)</f>
        <v>0</v>
      </c>
      <c r="E74" s="174">
        <f>IFERROR(VLOOKUP(C74,[7]TB!$C$11:$AC$271,27,FALSE),0)</f>
        <v>0</v>
      </c>
      <c r="F74" s="173">
        <f t="shared" si="0"/>
        <v>0</v>
      </c>
    </row>
    <row r="75" spans="1:15" s="160" customFormat="1" hidden="1" x14ac:dyDescent="0.25">
      <c r="A75" s="170" t="s">
        <v>88</v>
      </c>
      <c r="B75" s="171"/>
      <c r="C75" s="194">
        <v>1060701000</v>
      </c>
      <c r="D75" s="174">
        <f>IFERROR(VLOOKUP(C75,[7]TB!$C$11:$AB$271,26,FALSE),0)</f>
        <v>0</v>
      </c>
      <c r="E75" s="174">
        <f>IFERROR(VLOOKUP(C75,[7]TB!$C$11:$AC$271,27,FALSE),0)</f>
        <v>0</v>
      </c>
      <c r="F75" s="173">
        <f t="shared" ref="F75:F138" si="1">D75+E75</f>
        <v>0</v>
      </c>
    </row>
    <row r="76" spans="1:15" hidden="1" x14ac:dyDescent="0.25">
      <c r="A76" s="170" t="s">
        <v>91</v>
      </c>
      <c r="B76" s="171"/>
      <c r="C76" s="194">
        <v>1060701100</v>
      </c>
      <c r="D76" s="174">
        <f>IFERROR(VLOOKUP(C76,[7]TB!$C$11:$AB$271,26,FALSE),0)</f>
        <v>0</v>
      </c>
      <c r="E76" s="174">
        <f>IFERROR(VLOOKUP(C76,[7]TB!$C$11:$AC$271,27,FALSE),0)</f>
        <v>0</v>
      </c>
      <c r="F76" s="173">
        <f t="shared" si="1"/>
        <v>0</v>
      </c>
      <c r="N76" s="160"/>
      <c r="O76" s="160"/>
    </row>
    <row r="77" spans="1:15" hidden="1" x14ac:dyDescent="0.25">
      <c r="A77" s="170" t="s">
        <v>103</v>
      </c>
      <c r="B77" s="171"/>
      <c r="C77" s="194">
        <v>1060702000</v>
      </c>
      <c r="D77" s="174">
        <f>IFERROR(VLOOKUP(C77,[7]TB!$C$11:$AB$271,26,FALSE),0)</f>
        <v>0</v>
      </c>
      <c r="E77" s="174">
        <f>IFERROR(VLOOKUP(C77,[7]TB!$C$11:$AC$271,27,FALSE),0)</f>
        <v>0</v>
      </c>
      <c r="F77" s="173">
        <f t="shared" si="1"/>
        <v>0</v>
      </c>
      <c r="N77" s="160"/>
      <c r="O77" s="160"/>
    </row>
    <row r="78" spans="1:15" hidden="1" x14ac:dyDescent="0.25">
      <c r="A78" s="170" t="s">
        <v>109</v>
      </c>
      <c r="B78" s="171"/>
      <c r="C78" s="194">
        <v>1060702100</v>
      </c>
      <c r="D78" s="174">
        <f>IFERROR(VLOOKUP(C78,[7]TB!$C$11:$AB$271,26,FALSE),0)</f>
        <v>0</v>
      </c>
      <c r="E78" s="174">
        <f>IFERROR(VLOOKUP(C78,[7]TB!$C$11:$AC$271,27,FALSE),0)</f>
        <v>0</v>
      </c>
      <c r="F78" s="173">
        <f t="shared" si="1"/>
        <v>0</v>
      </c>
      <c r="N78" s="160"/>
      <c r="O78" s="160"/>
    </row>
    <row r="79" spans="1:15" hidden="1" x14ac:dyDescent="0.25">
      <c r="A79" s="170" t="s">
        <v>228</v>
      </c>
      <c r="B79" s="171"/>
      <c r="C79" s="229">
        <v>1069803000</v>
      </c>
      <c r="D79" s="174">
        <f>IFERROR(VLOOKUP(C79,[7]TB!$C$11:$AB$271,26,FALSE),0)</f>
        <v>0</v>
      </c>
      <c r="E79" s="174">
        <f>IFERROR(VLOOKUP(C79,[7]TB!$C$11:$AC$271,27,FALSE),0)</f>
        <v>0</v>
      </c>
      <c r="F79" s="173">
        <f t="shared" si="1"/>
        <v>0</v>
      </c>
      <c r="N79" s="160"/>
      <c r="O79" s="160"/>
    </row>
    <row r="80" spans="1:15" hidden="1" x14ac:dyDescent="0.25">
      <c r="A80" s="170" t="s">
        <v>89</v>
      </c>
      <c r="B80" s="171"/>
      <c r="C80" s="194">
        <v>1069999000</v>
      </c>
      <c r="D80" s="174">
        <f>IFERROR(VLOOKUP(C80,[7]TB!$C$11:$AB$271,26,FALSE),0)</f>
        <v>0</v>
      </c>
      <c r="E80" s="174">
        <f>IFERROR(VLOOKUP(C80,[7]TB!$C$11:$AC$271,27,FALSE),0)</f>
        <v>0</v>
      </c>
      <c r="F80" s="173">
        <f t="shared" si="1"/>
        <v>0</v>
      </c>
      <c r="N80" s="160"/>
      <c r="O80" s="160"/>
    </row>
    <row r="81" spans="1:15" hidden="1" x14ac:dyDescent="0.25">
      <c r="A81" s="170" t="s">
        <v>95</v>
      </c>
      <c r="B81" s="171"/>
      <c r="C81" s="194">
        <v>1069999100</v>
      </c>
      <c r="D81" s="174">
        <f>IFERROR(VLOOKUP(C81,[7]TB!$C$11:$AB$271,26,FALSE),0)</f>
        <v>0</v>
      </c>
      <c r="E81" s="174">
        <f>IFERROR(VLOOKUP(C81,[7]TB!$C$11:$AC$271,27,FALSE),0)</f>
        <v>0</v>
      </c>
      <c r="F81" s="173">
        <f t="shared" si="1"/>
        <v>0</v>
      </c>
      <c r="N81" s="160"/>
      <c r="O81" s="160"/>
    </row>
    <row r="82" spans="1:15" s="160" customFormat="1" hidden="1" x14ac:dyDescent="0.25">
      <c r="A82" s="170" t="s">
        <v>350</v>
      </c>
      <c r="B82" s="171"/>
      <c r="C82" s="194">
        <v>1080102000</v>
      </c>
      <c r="D82" s="174">
        <f>IFERROR(VLOOKUP(C82,[7]TB!$C$11:$AB$271,26,FALSE),0)</f>
        <v>0</v>
      </c>
      <c r="E82" s="174">
        <f>IFERROR(VLOOKUP(C82,[7]TB!$C$11:$AC$271,27,FALSE),0)</f>
        <v>0</v>
      </c>
      <c r="F82" s="173">
        <f t="shared" si="1"/>
        <v>0</v>
      </c>
    </row>
    <row r="83" spans="1:15" s="160" customFormat="1" hidden="1" x14ac:dyDescent="0.25">
      <c r="A83" s="170" t="s">
        <v>351</v>
      </c>
      <c r="B83" s="171"/>
      <c r="C83" s="194">
        <v>1080102100</v>
      </c>
      <c r="D83" s="174">
        <f>IFERROR(VLOOKUP(C83,[7]TB!$C$11:$AB$271,26,FALSE),0)</f>
        <v>0</v>
      </c>
      <c r="E83" s="174">
        <f>IFERROR(VLOOKUP(C83,[7]TB!$C$11:$AC$271,27,FALSE),0)</f>
        <v>0</v>
      </c>
      <c r="F83" s="173">
        <f t="shared" si="1"/>
        <v>0</v>
      </c>
    </row>
    <row r="84" spans="1:15" s="160" customFormat="1" hidden="1" x14ac:dyDescent="0.25">
      <c r="A84" s="170" t="s">
        <v>226</v>
      </c>
      <c r="B84" s="171"/>
      <c r="C84" s="224">
        <v>1990102000</v>
      </c>
      <c r="D84" s="174">
        <f>IFERROR(VLOOKUP(C84,[7]TB!$C$11:$AB$271,26,FALSE),0)</f>
        <v>0</v>
      </c>
      <c r="E84" s="174">
        <f>IFERROR(VLOOKUP(C84,[7]TB!$C$11:$AC$271,27,FALSE),0)</f>
        <v>0</v>
      </c>
      <c r="F84" s="173">
        <f t="shared" si="1"/>
        <v>0</v>
      </c>
    </row>
    <row r="85" spans="1:15" s="160" customFormat="1" hidden="1" x14ac:dyDescent="0.25">
      <c r="A85" s="170" t="s">
        <v>398</v>
      </c>
      <c r="B85" s="171"/>
      <c r="C85" s="225">
        <v>1990103000</v>
      </c>
      <c r="D85" s="174">
        <f>IFERROR(VLOOKUP(C85,[7]TB!$C$11:$AB$271,26,FALSE),0)</f>
        <v>0</v>
      </c>
      <c r="E85" s="174">
        <f>IFERROR(VLOOKUP(C85,[7]TB!$C$11:$AC$271,27,FALSE),0)</f>
        <v>0</v>
      </c>
      <c r="F85" s="173">
        <f t="shared" si="1"/>
        <v>0</v>
      </c>
    </row>
    <row r="86" spans="1:15" s="160" customFormat="1" hidden="1" x14ac:dyDescent="0.25">
      <c r="A86" s="170" t="s">
        <v>11</v>
      </c>
      <c r="B86" s="175"/>
      <c r="C86" s="194">
        <v>1990104000</v>
      </c>
      <c r="D86" s="174">
        <f>IFERROR(VLOOKUP(C86,[7]TB!$C$11:$AB$271,26,FALSE),0)</f>
        <v>0</v>
      </c>
      <c r="E86" s="174">
        <f>IFERROR(VLOOKUP(C86,[7]TB!$C$11:$AC$271,27,FALSE),0)</f>
        <v>0</v>
      </c>
      <c r="F86" s="173">
        <f t="shared" si="1"/>
        <v>0</v>
      </c>
    </row>
    <row r="87" spans="1:15" s="160" customFormat="1" hidden="1" x14ac:dyDescent="0.25">
      <c r="A87" s="170" t="s">
        <v>224</v>
      </c>
      <c r="B87" s="171"/>
      <c r="C87" s="194">
        <v>1990201000</v>
      </c>
      <c r="D87" s="174">
        <f>IFERROR(VLOOKUP(C87,[7]TB!$C$11:$AB$271,26,FALSE),0)</f>
        <v>0</v>
      </c>
      <c r="E87" s="174">
        <f>IFERROR(VLOOKUP(C87,[7]TB!$C$11:$AC$271,27,FALSE),0)</f>
        <v>0</v>
      </c>
      <c r="F87" s="173">
        <f t="shared" si="1"/>
        <v>0</v>
      </c>
    </row>
    <row r="88" spans="1:15" s="160" customFormat="1" hidden="1" x14ac:dyDescent="0.25">
      <c r="A88" s="170" t="s">
        <v>223</v>
      </c>
      <c r="B88" s="171"/>
      <c r="C88" s="194">
        <v>1990202000</v>
      </c>
      <c r="D88" s="174">
        <f>IFERROR(VLOOKUP(C88,[7]TB!$C$11:$AB$271,26,FALSE),0)</f>
        <v>0</v>
      </c>
      <c r="E88" s="174">
        <f>IFERROR(VLOOKUP(C88,[7]TB!$C$11:$AC$271,27,FALSE),0)</f>
        <v>0</v>
      </c>
      <c r="F88" s="173">
        <f t="shared" si="1"/>
        <v>0</v>
      </c>
    </row>
    <row r="89" spans="1:15" s="160" customFormat="1" hidden="1" x14ac:dyDescent="0.25">
      <c r="A89" s="170" t="s">
        <v>222</v>
      </c>
      <c r="B89" s="171"/>
      <c r="C89" s="194">
        <v>1990205000</v>
      </c>
      <c r="D89" s="174">
        <f>IFERROR(VLOOKUP(C89,[7]TB!$C$11:$AB$271,26,FALSE),0)</f>
        <v>0</v>
      </c>
      <c r="E89" s="174">
        <f>IFERROR(VLOOKUP(C89,[7]TB!$C$11:$AC$271,27,FALSE),0)</f>
        <v>0</v>
      </c>
      <c r="F89" s="173">
        <f t="shared" si="1"/>
        <v>0</v>
      </c>
    </row>
    <row r="90" spans="1:15" s="160" customFormat="1" hidden="1" x14ac:dyDescent="0.25">
      <c r="A90" s="170" t="s">
        <v>19</v>
      </c>
      <c r="B90" s="171"/>
      <c r="C90" s="194">
        <v>1990299000</v>
      </c>
      <c r="D90" s="174">
        <f>IFERROR(VLOOKUP(C90,[7]TB!$C$11:$AB$271,26,FALSE),0)</f>
        <v>0</v>
      </c>
      <c r="E90" s="174">
        <f>IFERROR(VLOOKUP(C90,[7]TB!$C$11:$AC$271,27,FALSE),0)</f>
        <v>0</v>
      </c>
      <c r="F90" s="173">
        <f t="shared" si="1"/>
        <v>0</v>
      </c>
    </row>
    <row r="91" spans="1:15" s="160" customFormat="1" hidden="1" x14ac:dyDescent="0.25">
      <c r="A91" s="170" t="s">
        <v>29</v>
      </c>
      <c r="B91" s="171"/>
      <c r="C91" s="194">
        <v>2010101000</v>
      </c>
      <c r="D91" s="174">
        <f>IFERROR(VLOOKUP(C91,[7]TB!$C$11:$AB$271,26,FALSE),0)</f>
        <v>0</v>
      </c>
      <c r="E91" s="174">
        <f>IFERROR(VLOOKUP(C91,[7]TB!$C$11:$AC$271,27,FALSE),0)</f>
        <v>0</v>
      </c>
      <c r="F91" s="173">
        <f t="shared" si="1"/>
        <v>0</v>
      </c>
    </row>
    <row r="92" spans="1:15" s="160" customFormat="1" hidden="1" x14ac:dyDescent="0.25">
      <c r="A92" s="170" t="s">
        <v>30</v>
      </c>
      <c r="B92" s="175"/>
      <c r="C92" s="194">
        <v>2020101000</v>
      </c>
      <c r="D92" s="174">
        <f>IFERROR(VLOOKUP(C92,[7]TB!$C$11:$AB$271,26,FALSE),0)</f>
        <v>0</v>
      </c>
      <c r="E92" s="174">
        <f>IFERROR(VLOOKUP(C92,[7]TB!$C$11:$AC$271,27,FALSE),0)</f>
        <v>0</v>
      </c>
      <c r="F92" s="173">
        <f t="shared" si="1"/>
        <v>0</v>
      </c>
    </row>
    <row r="93" spans="1:15" s="160" customFormat="1" hidden="1" x14ac:dyDescent="0.25">
      <c r="A93" s="170" t="s">
        <v>31</v>
      </c>
      <c r="B93" s="175"/>
      <c r="C93" s="194">
        <v>2020102000</v>
      </c>
      <c r="D93" s="174">
        <f>IFERROR(VLOOKUP(C93,[7]TB!$C$11:$AB$271,26,FALSE),0)</f>
        <v>0</v>
      </c>
      <c r="E93" s="174">
        <f>IFERROR(VLOOKUP(C93,[7]TB!$C$11:$AC$271,27,FALSE),0)</f>
        <v>0</v>
      </c>
      <c r="F93" s="173">
        <f t="shared" si="1"/>
        <v>0</v>
      </c>
    </row>
    <row r="94" spans="1:15" s="160" customFormat="1" hidden="1" x14ac:dyDescent="0.25">
      <c r="A94" s="170" t="s">
        <v>391</v>
      </c>
      <c r="B94" s="175"/>
      <c r="C94" s="229">
        <v>2020102001</v>
      </c>
      <c r="D94" s="174">
        <f>IFERROR(VLOOKUP(C94,[7]TB!$C$11:$AB$271,26,FALSE),0)</f>
        <v>0</v>
      </c>
      <c r="E94" s="174">
        <f>IFERROR(VLOOKUP(C94,[7]TB!$C$11:$AC$271,27,FALSE),0)</f>
        <v>0</v>
      </c>
      <c r="F94" s="173">
        <f t="shared" si="1"/>
        <v>0</v>
      </c>
    </row>
    <row r="95" spans="1:15" s="160" customFormat="1" hidden="1" x14ac:dyDescent="0.25">
      <c r="A95" s="170" t="s">
        <v>392</v>
      </c>
      <c r="B95" s="175"/>
      <c r="C95" s="229">
        <v>2020102002</v>
      </c>
      <c r="D95" s="174">
        <f>IFERROR(VLOOKUP(C95,[7]TB!$C$11:$AB$271,26,FALSE),0)</f>
        <v>0</v>
      </c>
      <c r="E95" s="174">
        <f>IFERROR(VLOOKUP(C95,[7]TB!$C$11:$AC$271,27,FALSE),0)</f>
        <v>0</v>
      </c>
      <c r="F95" s="173">
        <f t="shared" si="1"/>
        <v>0</v>
      </c>
    </row>
    <row r="96" spans="1:15" s="160" customFormat="1" hidden="1" x14ac:dyDescent="0.25">
      <c r="A96" s="170" t="s">
        <v>393</v>
      </c>
      <c r="B96" s="171"/>
      <c r="C96" s="229">
        <v>2020102003</v>
      </c>
      <c r="D96" s="174">
        <f>IFERROR(VLOOKUP(C96,[7]TB!$C$11:$AB$271,26,FALSE),0)</f>
        <v>0</v>
      </c>
      <c r="E96" s="174">
        <f>IFERROR(VLOOKUP(C96,[7]TB!$C$11:$AC$271,27,FALSE),0)</f>
        <v>0</v>
      </c>
      <c r="F96" s="173">
        <f t="shared" si="1"/>
        <v>0</v>
      </c>
    </row>
    <row r="97" spans="1:15" s="160" customFormat="1" hidden="1" x14ac:dyDescent="0.25">
      <c r="A97" s="170" t="s">
        <v>394</v>
      </c>
      <c r="B97" s="175"/>
      <c r="C97" s="229">
        <v>2020102004</v>
      </c>
      <c r="D97" s="174">
        <f>IFERROR(VLOOKUP(C97,[7]TB!$C$11:$AB$271,26,FALSE),0)</f>
        <v>0</v>
      </c>
      <c r="E97" s="174">
        <f>IFERROR(VLOOKUP(C97,[7]TB!$C$11:$AC$271,27,FALSE),0)</f>
        <v>0</v>
      </c>
      <c r="F97" s="173">
        <f t="shared" si="1"/>
        <v>0</v>
      </c>
    </row>
    <row r="98" spans="1:15" s="160" customFormat="1" hidden="1" x14ac:dyDescent="0.25">
      <c r="A98" s="170" t="s">
        <v>32</v>
      </c>
      <c r="B98" s="175"/>
      <c r="C98" s="194">
        <v>2020103000</v>
      </c>
      <c r="D98" s="174">
        <f>IFERROR(VLOOKUP(C98,[7]TB!$C$11:$AB$271,26,FALSE),0)</f>
        <v>0</v>
      </c>
      <c r="E98" s="174">
        <f>IFERROR(VLOOKUP(C98,[7]TB!$C$11:$AC$271,27,FALSE),0)</f>
        <v>0</v>
      </c>
      <c r="F98" s="173">
        <f t="shared" si="1"/>
        <v>0</v>
      </c>
    </row>
    <row r="99" spans="1:15" s="160" customFormat="1" hidden="1" x14ac:dyDescent="0.25">
      <c r="A99" s="170" t="s">
        <v>395</v>
      </c>
      <c r="B99" s="175"/>
      <c r="C99" s="229">
        <v>2020103001</v>
      </c>
      <c r="D99" s="174">
        <f>IFERROR(VLOOKUP(C99,[7]TB!$C$11:$AB$271,26,FALSE),0)</f>
        <v>0</v>
      </c>
      <c r="E99" s="174">
        <f>IFERROR(VLOOKUP(C99,[7]TB!$C$11:$AC$271,27,FALSE),0)</f>
        <v>0</v>
      </c>
      <c r="F99" s="173">
        <f t="shared" si="1"/>
        <v>0</v>
      </c>
    </row>
    <row r="100" spans="1:15" s="160" customFormat="1" hidden="1" x14ac:dyDescent="0.25">
      <c r="A100" s="170" t="s">
        <v>396</v>
      </c>
      <c r="B100" s="171"/>
      <c r="C100" s="229">
        <v>2020103002</v>
      </c>
      <c r="D100" s="174">
        <f>IFERROR(VLOOKUP(C100,[7]TB!$C$11:$AB$271,26,FALSE),0)</f>
        <v>0</v>
      </c>
      <c r="E100" s="174">
        <f>IFERROR(VLOOKUP(C100,[7]TB!$C$11:$AC$271,27,FALSE),0)</f>
        <v>0</v>
      </c>
      <c r="F100" s="173">
        <f t="shared" si="1"/>
        <v>0</v>
      </c>
    </row>
    <row r="101" spans="1:15" s="160" customFormat="1" hidden="1" x14ac:dyDescent="0.25">
      <c r="A101" s="170" t="s">
        <v>397</v>
      </c>
      <c r="B101" s="171"/>
      <c r="C101" s="229">
        <v>2020103003</v>
      </c>
      <c r="D101" s="174">
        <f>IFERROR(VLOOKUP(C101,[7]TB!$C$11:$AB$271,26,FALSE),0)</f>
        <v>0</v>
      </c>
      <c r="E101" s="174">
        <f>IFERROR(VLOOKUP(C101,[7]TB!$C$11:$AC$271,27,FALSE),0)</f>
        <v>0</v>
      </c>
      <c r="F101" s="173">
        <f t="shared" si="1"/>
        <v>0</v>
      </c>
    </row>
    <row r="102" spans="1:15" s="160" customFormat="1" hidden="1" x14ac:dyDescent="0.25">
      <c r="A102" s="170" t="s">
        <v>33</v>
      </c>
      <c r="B102" s="171"/>
      <c r="C102" s="194">
        <v>2020104000</v>
      </c>
      <c r="D102" s="174">
        <f>IFERROR(VLOOKUP(C102,[7]TB!$C$11:$AB$271,26,FALSE),0)</f>
        <v>0</v>
      </c>
      <c r="E102" s="174">
        <f>IFERROR(VLOOKUP(C102,[7]TB!$C$11:$AC$271,27,FALSE),0)</f>
        <v>0</v>
      </c>
      <c r="F102" s="173">
        <f t="shared" si="1"/>
        <v>0</v>
      </c>
    </row>
    <row r="103" spans="1:15" s="160" customFormat="1" hidden="1" x14ac:dyDescent="0.25">
      <c r="A103" s="170" t="s">
        <v>400</v>
      </c>
      <c r="B103" s="171"/>
      <c r="C103" s="194">
        <v>2020105000</v>
      </c>
      <c r="D103" s="174">
        <f>IFERROR(VLOOKUP(C103,[7]TB!$C$11:$AB$271,26,FALSE),0)</f>
        <v>0</v>
      </c>
      <c r="E103" s="174">
        <f>IFERROR(VLOOKUP(C103,[7]TB!$C$11:$AC$271,27,FALSE),0)</f>
        <v>0</v>
      </c>
      <c r="F103" s="173">
        <f t="shared" si="1"/>
        <v>0</v>
      </c>
    </row>
    <row r="104" spans="1:15" s="160" customFormat="1" hidden="1" x14ac:dyDescent="0.25">
      <c r="A104" s="170" t="s">
        <v>401</v>
      </c>
      <c r="B104" s="171"/>
      <c r="C104" s="194">
        <v>2020106000</v>
      </c>
      <c r="D104" s="174">
        <f>IFERROR(VLOOKUP(C104,[7]TB!$C$11:$AB$271,26,FALSE),0)</f>
        <v>0</v>
      </c>
      <c r="E104" s="174">
        <f>IFERROR(VLOOKUP(C104,[7]TB!$C$11:$AC$271,27,FALSE),0)</f>
        <v>0</v>
      </c>
      <c r="F104" s="173">
        <f t="shared" si="1"/>
        <v>0</v>
      </c>
    </row>
    <row r="105" spans="1:15" s="160" customFormat="1" hidden="1" x14ac:dyDescent="0.25">
      <c r="A105" s="170" t="s">
        <v>36</v>
      </c>
      <c r="B105" s="171"/>
      <c r="C105" s="194">
        <v>2020107000</v>
      </c>
      <c r="D105" s="174">
        <f>IFERROR(VLOOKUP(C105,[7]TB!$C$11:$AB$271,26,FALSE),0)</f>
        <v>0</v>
      </c>
      <c r="E105" s="174">
        <f>IFERROR(VLOOKUP(C105,[7]TB!$C$11:$AC$271,27,FALSE),0)</f>
        <v>0</v>
      </c>
      <c r="F105" s="173">
        <f t="shared" si="1"/>
        <v>0</v>
      </c>
    </row>
    <row r="106" spans="1:15" s="160" customFormat="1" hidden="1" x14ac:dyDescent="0.25">
      <c r="A106" s="170" t="s">
        <v>37</v>
      </c>
      <c r="B106" s="171"/>
      <c r="C106" s="194">
        <v>2030101000</v>
      </c>
      <c r="D106" s="174">
        <f>IFERROR(VLOOKUP(C106,[7]TB!$C$11:$AB$271,26,FALSE),0)</f>
        <v>0</v>
      </c>
      <c r="E106" s="174">
        <f>IFERROR(VLOOKUP(C106,[7]TB!$C$11:$AC$271,27,FALSE),0)</f>
        <v>0</v>
      </c>
      <c r="F106" s="173">
        <f t="shared" si="1"/>
        <v>0</v>
      </c>
    </row>
    <row r="107" spans="1:15" s="160" customFormat="1" hidden="1" x14ac:dyDescent="0.25">
      <c r="A107" s="170" t="s">
        <v>221</v>
      </c>
      <c r="B107" s="171"/>
      <c r="C107" s="194">
        <v>2030103000</v>
      </c>
      <c r="D107" s="174">
        <f>IFERROR(VLOOKUP(C107,[7]TB!$C$11:$AB$271,26,FALSE),0)</f>
        <v>0</v>
      </c>
      <c r="E107" s="174">
        <f>IFERROR(VLOOKUP(C107,[7]TB!$C$11:$AC$271,27,FALSE),0)</f>
        <v>0</v>
      </c>
      <c r="F107" s="173">
        <f t="shared" si="1"/>
        <v>0</v>
      </c>
    </row>
    <row r="108" spans="1:15" s="160" customFormat="1" hidden="1" x14ac:dyDescent="0.25">
      <c r="A108" s="170" t="s">
        <v>349</v>
      </c>
      <c r="B108" s="171"/>
      <c r="C108" s="194">
        <v>2030105000</v>
      </c>
      <c r="D108" s="174">
        <f>IFERROR(VLOOKUP(C108,[7]TB!$C$11:$AB$271,26,FALSE),0)</f>
        <v>0</v>
      </c>
      <c r="E108" s="174">
        <f>IFERROR(VLOOKUP(C108,[7]TB!$C$11:$AC$271,27,FALSE),0)</f>
        <v>0</v>
      </c>
      <c r="F108" s="173">
        <f t="shared" si="1"/>
        <v>0</v>
      </c>
    </row>
    <row r="109" spans="1:15" s="160" customFormat="1" hidden="1" x14ac:dyDescent="0.25">
      <c r="A109" s="170" t="s">
        <v>219</v>
      </c>
      <c r="B109" s="171"/>
      <c r="C109" s="194">
        <v>2040102000</v>
      </c>
      <c r="D109" s="174">
        <f>IFERROR(VLOOKUP(C109,[7]TB!$C$11:$AB$271,26,FALSE),0)</f>
        <v>0</v>
      </c>
      <c r="E109" s="174">
        <f>IFERROR(VLOOKUP(C109,[7]TB!$C$11:$AC$271,27,FALSE),0)</f>
        <v>0</v>
      </c>
      <c r="F109" s="173">
        <f t="shared" si="1"/>
        <v>0</v>
      </c>
    </row>
    <row r="110" spans="1:15" s="160" customFormat="1" hidden="1" x14ac:dyDescent="0.25">
      <c r="A110" s="170" t="s">
        <v>360</v>
      </c>
      <c r="B110" s="171"/>
      <c r="C110" s="194">
        <v>2040104000</v>
      </c>
      <c r="D110" s="174">
        <f>IFERROR(VLOOKUP(C110,[7]TB!$C$11:$AB$271,26,FALSE),0)</f>
        <v>0</v>
      </c>
      <c r="E110" s="174">
        <f>IFERROR(VLOOKUP(C110,[7]TB!$C$11:$AC$271,27,FALSE),0)</f>
        <v>0</v>
      </c>
      <c r="F110" s="173">
        <f t="shared" si="1"/>
        <v>0</v>
      </c>
    </row>
    <row r="111" spans="1:15" s="160" customFormat="1" hidden="1" x14ac:dyDescent="0.25">
      <c r="A111" s="170" t="s">
        <v>39</v>
      </c>
      <c r="B111" s="171"/>
      <c r="C111" s="194">
        <v>2999999000</v>
      </c>
      <c r="D111" s="174">
        <f>IFERROR(VLOOKUP(C111,[7]TB!$C$11:$AB$271,26,FALSE),0)</f>
        <v>0</v>
      </c>
      <c r="E111" s="174">
        <f>IFERROR(VLOOKUP(C111,[7]TB!$C$11:$AC$271,27,FALSE),0)</f>
        <v>0</v>
      </c>
      <c r="F111" s="173">
        <f t="shared" si="1"/>
        <v>0</v>
      </c>
    </row>
    <row r="112" spans="1:15" s="200" customFormat="1" ht="16.5" thickBot="1" x14ac:dyDescent="0.3">
      <c r="A112" s="170" t="s">
        <v>235</v>
      </c>
      <c r="B112" s="171"/>
      <c r="C112" s="194">
        <v>3010101000</v>
      </c>
      <c r="D112" s="174">
        <f>IFERROR(VLOOKUP(C112,[7]TB!$C$11:$AB$271,26,FALSE),0)</f>
        <v>0</v>
      </c>
      <c r="E112" s="174">
        <f>'FC3-Pre TB 2024'!E112+SUM('FC3-Pre TB 2024'!E122:E213)-SUM('FC3-Pre TB 2024'!D213)</f>
        <v>19282000</v>
      </c>
      <c r="F112" s="173">
        <f t="shared" si="1"/>
        <v>19282000</v>
      </c>
      <c r="G112" s="188"/>
      <c r="H112" s="188"/>
      <c r="I112" s="188"/>
      <c r="J112" s="188"/>
      <c r="K112" s="188"/>
      <c r="N112" s="160"/>
      <c r="O112" s="160"/>
    </row>
    <row r="113" spans="1:15" ht="16.5" hidden="1" thickTop="1" x14ac:dyDescent="0.25">
      <c r="A113" s="170" t="s">
        <v>114</v>
      </c>
      <c r="B113" s="171"/>
      <c r="C113" s="194">
        <v>4020101099</v>
      </c>
      <c r="D113" s="174">
        <f>IFERROR(VLOOKUP(C113,[7]TB!$C$11:$AB$271,26,FALSE),0)</f>
        <v>0</v>
      </c>
      <c r="E113" s="174">
        <f>IFERROR(VLOOKUP(C113,[7]TB!$C$11:$AC$271,27,FALSE),0)</f>
        <v>0</v>
      </c>
      <c r="F113" s="173">
        <f t="shared" si="1"/>
        <v>0</v>
      </c>
      <c r="N113" s="160"/>
      <c r="O113" s="160"/>
    </row>
    <row r="114" spans="1:15" hidden="1" x14ac:dyDescent="0.25">
      <c r="A114" s="170" t="s">
        <v>115</v>
      </c>
      <c r="B114" s="171"/>
      <c r="C114" s="194">
        <v>4020102000</v>
      </c>
      <c r="D114" s="174">
        <f>IFERROR(VLOOKUP(C114,[7]TB!$C$11:$AB$271,26,FALSE),0)</f>
        <v>0</v>
      </c>
      <c r="E114" s="174">
        <f>IFERROR(VLOOKUP(C114,[7]TB!$C$11:$AC$271,27,FALSE),0)</f>
        <v>0</v>
      </c>
      <c r="F114" s="173">
        <f t="shared" si="1"/>
        <v>0</v>
      </c>
      <c r="N114" s="160"/>
      <c r="O114" s="160"/>
    </row>
    <row r="115" spans="1:15" hidden="1" x14ac:dyDescent="0.25">
      <c r="A115" s="170" t="s">
        <v>206</v>
      </c>
      <c r="B115" s="171"/>
      <c r="C115" s="194">
        <v>4020104001</v>
      </c>
      <c r="D115" s="174">
        <f>IFERROR(VLOOKUP(C115,[7]TB!$C$11:$AB$271,26,FALSE),0)</f>
        <v>0</v>
      </c>
      <c r="E115" s="174">
        <f>IFERROR(VLOOKUP(C115,[7]TB!$C$11:$AC$271,27,FALSE),0)</f>
        <v>0</v>
      </c>
      <c r="F115" s="173">
        <f t="shared" si="1"/>
        <v>0</v>
      </c>
      <c r="N115" s="160"/>
      <c r="O115" s="160"/>
    </row>
    <row r="116" spans="1:15" hidden="1" x14ac:dyDescent="0.25">
      <c r="A116" s="170" t="s">
        <v>113</v>
      </c>
      <c r="B116" s="171"/>
      <c r="C116" s="194">
        <v>4020106000</v>
      </c>
      <c r="D116" s="174">
        <f>IFERROR(VLOOKUP(C116,[7]TB!$C$11:$AB$271,26,FALSE),0)</f>
        <v>0</v>
      </c>
      <c r="E116" s="174">
        <f>IFERROR(VLOOKUP(C116,[7]TB!$C$11:$AC$271,27,FALSE),0)</f>
        <v>0</v>
      </c>
      <c r="F116" s="173">
        <f t="shared" si="1"/>
        <v>0</v>
      </c>
      <c r="N116" s="160"/>
      <c r="O116" s="160"/>
    </row>
    <row r="117" spans="1:15" hidden="1" x14ac:dyDescent="0.25">
      <c r="A117" s="170" t="s">
        <v>118</v>
      </c>
      <c r="B117" s="171"/>
      <c r="C117" s="194">
        <v>4020114000</v>
      </c>
      <c r="D117" s="174">
        <f>IFERROR(VLOOKUP(C117,[7]TB!$C$11:$AB$271,26,FALSE),0)</f>
        <v>0</v>
      </c>
      <c r="E117" s="174">
        <f>IFERROR(VLOOKUP(C117,[7]TB!$C$11:$AC$271,27,FALSE),0)</f>
        <v>0</v>
      </c>
      <c r="F117" s="173">
        <f t="shared" si="1"/>
        <v>0</v>
      </c>
      <c r="N117" s="160"/>
      <c r="O117" s="160"/>
    </row>
    <row r="118" spans="1:15" hidden="1" x14ac:dyDescent="0.25">
      <c r="A118" s="170" t="s">
        <v>119</v>
      </c>
      <c r="B118" s="171"/>
      <c r="C118" s="194">
        <v>4020202000</v>
      </c>
      <c r="D118" s="174">
        <f>IFERROR(VLOOKUP(C118,[7]TB!$C$11:$AB$271,26,FALSE),0)</f>
        <v>0</v>
      </c>
      <c r="E118" s="174">
        <f>IFERROR(VLOOKUP(C118,[7]TB!$C$11:$AC$271,27,FALSE),0)</f>
        <v>0</v>
      </c>
      <c r="F118" s="173">
        <f t="shared" si="1"/>
        <v>0</v>
      </c>
      <c r="N118" s="160"/>
      <c r="O118" s="160"/>
    </row>
    <row r="119" spans="1:15" hidden="1" x14ac:dyDescent="0.25">
      <c r="A119" s="170" t="s">
        <v>120</v>
      </c>
      <c r="B119" s="171"/>
      <c r="C119" s="194">
        <v>4020205000</v>
      </c>
      <c r="D119" s="174">
        <f>IFERROR(VLOOKUP(C119,[7]TB!$C$11:$AB$271,26,FALSE),0)</f>
        <v>0</v>
      </c>
      <c r="E119" s="174">
        <f>IFERROR(VLOOKUP(C119,[7]TB!$C$11:$AC$271,27,FALSE),0)</f>
        <v>0</v>
      </c>
      <c r="F119" s="173">
        <f t="shared" si="1"/>
        <v>0</v>
      </c>
      <c r="N119" s="160"/>
      <c r="O119" s="160"/>
    </row>
    <row r="120" spans="1:15" s="199" customFormat="1" hidden="1" x14ac:dyDescent="0.25">
      <c r="A120" s="170" t="s">
        <v>121</v>
      </c>
      <c r="B120" s="171"/>
      <c r="C120" s="194">
        <v>4020213000</v>
      </c>
      <c r="D120" s="174">
        <f>IFERROR(VLOOKUP(C120,[7]TB!$C$11:$AB$271,26,FALSE),0)</f>
        <v>0</v>
      </c>
      <c r="E120" s="174">
        <f>IFERROR(VLOOKUP(C120,[7]TB!$C$11:$AC$271,27,FALSE),0)</f>
        <v>0</v>
      </c>
      <c r="F120" s="173">
        <f t="shared" si="1"/>
        <v>0</v>
      </c>
      <c r="G120" s="160"/>
      <c r="H120" s="164"/>
      <c r="I120" s="164"/>
      <c r="J120" s="164"/>
      <c r="K120" s="164"/>
      <c r="N120" s="160"/>
      <c r="O120" s="160"/>
    </row>
    <row r="121" spans="1:15" s="201" customFormat="1" hidden="1" x14ac:dyDescent="0.25">
      <c r="A121" s="170" t="s">
        <v>122</v>
      </c>
      <c r="B121" s="171"/>
      <c r="C121" s="194">
        <v>4020221099</v>
      </c>
      <c r="D121" s="174">
        <f>IFERROR(VLOOKUP(C121,[7]TB!$C$11:$AB$271,26,FALSE),0)</f>
        <v>0</v>
      </c>
      <c r="E121" s="174">
        <f>IFERROR(VLOOKUP(C121,[7]TB!$C$11:$AC$271,27,FALSE),0)</f>
        <v>0</v>
      </c>
      <c r="F121" s="173">
        <f t="shared" si="1"/>
        <v>0</v>
      </c>
      <c r="G121" s="160"/>
      <c r="H121" s="160"/>
      <c r="I121" s="160"/>
      <c r="J121" s="160"/>
      <c r="K121" s="160"/>
      <c r="N121" s="160"/>
      <c r="O121" s="160"/>
    </row>
    <row r="122" spans="1:15" s="201" customFormat="1" hidden="1" x14ac:dyDescent="0.25">
      <c r="A122" s="170" t="s">
        <v>218</v>
      </c>
      <c r="B122" s="171"/>
      <c r="C122" s="225">
        <v>4030101000</v>
      </c>
      <c r="D122" s="174">
        <f>IFERROR(VLOOKUP(C122,[7]TB!$C$11:$AB$271,26,FALSE),0)</f>
        <v>0</v>
      </c>
      <c r="E122" s="174">
        <f>IFERROR(VLOOKUP(C122,[7]TB!$C$11:$AC$271,27,FALSE),0)</f>
        <v>0</v>
      </c>
      <c r="F122" s="173">
        <f t="shared" si="1"/>
        <v>0</v>
      </c>
      <c r="G122" s="160"/>
      <c r="H122" s="160"/>
      <c r="I122" s="160"/>
      <c r="J122" s="160"/>
      <c r="K122" s="160"/>
      <c r="N122" s="160"/>
      <c r="O122" s="160"/>
    </row>
    <row r="123" spans="1:15" hidden="1" x14ac:dyDescent="0.25">
      <c r="A123" s="170" t="s">
        <v>354</v>
      </c>
      <c r="B123" s="171"/>
      <c r="C123" s="194">
        <v>4030106000</v>
      </c>
      <c r="D123" s="174">
        <f>IFERROR(VLOOKUP(C123,[7]TB!$C$11:$AB$271,26,FALSE),0)</f>
        <v>0</v>
      </c>
      <c r="E123" s="174">
        <f>IFERROR(VLOOKUP(C123,[7]TB!$C$11:$AC$271,27,FALSE),0)</f>
        <v>0</v>
      </c>
      <c r="F123" s="173">
        <f t="shared" si="1"/>
        <v>0</v>
      </c>
      <c r="N123" s="160"/>
      <c r="O123" s="160"/>
    </row>
    <row r="124" spans="1:15" hidden="1" x14ac:dyDescent="0.25">
      <c r="A124" s="170" t="s">
        <v>116</v>
      </c>
      <c r="B124" s="171"/>
      <c r="C124" s="194">
        <v>4040201000</v>
      </c>
      <c r="D124" s="174">
        <f>IFERROR(VLOOKUP(C124,[7]TB!$C$11:$AB$271,26,FALSE),0)</f>
        <v>0</v>
      </c>
      <c r="E124" s="174">
        <f>IFERROR(VLOOKUP(C124,[7]TB!$C$11:$AC$271,27,FALSE),0)</f>
        <v>0</v>
      </c>
      <c r="F124" s="173">
        <f t="shared" si="1"/>
        <v>0</v>
      </c>
      <c r="N124" s="160"/>
      <c r="O124" s="160"/>
    </row>
    <row r="125" spans="1:15" hidden="1" x14ac:dyDescent="0.25">
      <c r="A125" s="170" t="s">
        <v>117</v>
      </c>
      <c r="B125" s="171"/>
      <c r="C125" s="194">
        <v>4040202000</v>
      </c>
      <c r="D125" s="174">
        <f>IFERROR(VLOOKUP(C125,[7]TB!$C$11:$AB$271,26,FALSE),0)</f>
        <v>0</v>
      </c>
      <c r="E125" s="174">
        <f>IFERROR(VLOOKUP(C125,[7]TB!$C$11:$AC$271,27,FALSE),0)</f>
        <v>0</v>
      </c>
      <c r="F125" s="173">
        <f t="shared" si="1"/>
        <v>0</v>
      </c>
      <c r="G125" s="164"/>
      <c r="N125" s="160"/>
      <c r="O125" s="160"/>
    </row>
    <row r="126" spans="1:15" hidden="1" x14ac:dyDescent="0.25">
      <c r="A126" s="170" t="s">
        <v>123</v>
      </c>
      <c r="B126" s="171"/>
      <c r="C126" s="194">
        <v>4050199000</v>
      </c>
      <c r="D126" s="174">
        <f>IFERROR(VLOOKUP(C126,[7]TB!$C$11:$AB$271,26,FALSE),0)</f>
        <v>0</v>
      </c>
      <c r="E126" s="174">
        <f>IFERROR(VLOOKUP(C126,[7]TB!$C$11:$AC$271,27,FALSE),0)</f>
        <v>0</v>
      </c>
      <c r="F126" s="173">
        <f t="shared" si="1"/>
        <v>0</v>
      </c>
      <c r="N126" s="160"/>
      <c r="O126" s="160"/>
    </row>
    <row r="127" spans="1:15" hidden="1" x14ac:dyDescent="0.25">
      <c r="A127" s="170" t="s">
        <v>378</v>
      </c>
      <c r="B127" s="171"/>
      <c r="C127" s="194">
        <v>4060999000</v>
      </c>
      <c r="D127" s="174">
        <f>IFERROR(VLOOKUP(C127,[7]TB!$C$11:$AB$271,26,FALSE),0)</f>
        <v>0</v>
      </c>
      <c r="E127" s="174">
        <f>IFERROR(VLOOKUP(C127,[7]TB!$C$11:$AC$271,27,FALSE),0)</f>
        <v>0</v>
      </c>
      <c r="F127" s="173">
        <f t="shared" si="1"/>
        <v>0</v>
      </c>
      <c r="N127" s="160"/>
      <c r="O127" s="160"/>
    </row>
    <row r="128" spans="1:15" hidden="1" x14ac:dyDescent="0.25">
      <c r="A128" s="170" t="s">
        <v>217</v>
      </c>
      <c r="B128" s="171"/>
      <c r="C128" s="194">
        <v>5010101001</v>
      </c>
      <c r="D128" s="174">
        <f>IFERROR(VLOOKUP(C128,[7]TB!$C$11:$AB$271,26,FALSE),0)</f>
        <v>0</v>
      </c>
      <c r="E128" s="174">
        <f>IFERROR(VLOOKUP(C128,[7]TB!$C$11:$AC$271,27,FALSE),0)</f>
        <v>0</v>
      </c>
      <c r="F128" s="173">
        <f t="shared" si="1"/>
        <v>0</v>
      </c>
      <c r="N128" s="160"/>
      <c r="O128" s="160"/>
    </row>
    <row r="129" spans="1:15" hidden="1" x14ac:dyDescent="0.25">
      <c r="A129" s="170" t="s">
        <v>402</v>
      </c>
      <c r="B129" s="171"/>
      <c r="C129" s="194">
        <v>5010102000</v>
      </c>
      <c r="D129" s="174">
        <f>IFERROR(VLOOKUP(C129,[7]TB!$C$11:$AB$271,26,FALSE),0)</f>
        <v>0</v>
      </c>
      <c r="E129" s="174">
        <f>IFERROR(VLOOKUP(C129,[7]TB!$C$11:$AC$271,27,FALSE),0)</f>
        <v>0</v>
      </c>
      <c r="F129" s="173">
        <f t="shared" si="1"/>
        <v>0</v>
      </c>
      <c r="N129" s="160"/>
      <c r="O129" s="160"/>
    </row>
    <row r="130" spans="1:15" hidden="1" x14ac:dyDescent="0.25">
      <c r="A130" s="170" t="s">
        <v>126</v>
      </c>
      <c r="B130" s="171"/>
      <c r="C130" s="194">
        <v>5010201001</v>
      </c>
      <c r="D130" s="174">
        <f>IFERROR(VLOOKUP(C130,[7]TB!$C$11:$AB$271,26,FALSE),0)</f>
        <v>0</v>
      </c>
      <c r="E130" s="174">
        <f>IFERROR(VLOOKUP(C130,[7]TB!$C$11:$AC$271,27,FALSE),0)</f>
        <v>0</v>
      </c>
      <c r="F130" s="173">
        <f t="shared" si="1"/>
        <v>0</v>
      </c>
      <c r="N130" s="160"/>
      <c r="O130" s="160"/>
    </row>
    <row r="131" spans="1:15" hidden="1" x14ac:dyDescent="0.25">
      <c r="A131" s="170" t="s">
        <v>40</v>
      </c>
      <c r="B131" s="171"/>
      <c r="C131" s="194">
        <v>5010202000</v>
      </c>
      <c r="D131" s="174">
        <f>IFERROR(VLOOKUP(C131,[7]TB!$C$11:$AB$271,26,FALSE),0)</f>
        <v>0</v>
      </c>
      <c r="E131" s="174">
        <f>IFERROR(VLOOKUP(C131,[7]TB!$C$11:$AC$271,27,FALSE),0)</f>
        <v>0</v>
      </c>
      <c r="F131" s="173">
        <f t="shared" si="1"/>
        <v>0</v>
      </c>
      <c r="N131" s="160"/>
      <c r="O131" s="160"/>
    </row>
    <row r="132" spans="1:15" hidden="1" x14ac:dyDescent="0.25">
      <c r="A132" s="170" t="s">
        <v>41</v>
      </c>
      <c r="B132" s="171"/>
      <c r="C132" s="194">
        <v>5010203001</v>
      </c>
      <c r="D132" s="174">
        <f>IFERROR(VLOOKUP(C132,[7]TB!$C$11:$AB$271,26,FALSE),0)</f>
        <v>0</v>
      </c>
      <c r="E132" s="174">
        <f>IFERROR(VLOOKUP(C132,[7]TB!$C$11:$AC$271,27,FALSE),0)</f>
        <v>0</v>
      </c>
      <c r="F132" s="173">
        <f t="shared" si="1"/>
        <v>0</v>
      </c>
      <c r="N132" s="160"/>
      <c r="O132" s="160"/>
    </row>
    <row r="133" spans="1:15" hidden="1" x14ac:dyDescent="0.25">
      <c r="A133" s="170" t="s">
        <v>42</v>
      </c>
      <c r="B133" s="171"/>
      <c r="C133" s="194">
        <v>5010204001</v>
      </c>
      <c r="D133" s="174">
        <f>IFERROR(VLOOKUP(C133,[7]TB!$C$11:$AB$271,26,FALSE),0)</f>
        <v>0</v>
      </c>
      <c r="E133" s="174">
        <f>IFERROR(VLOOKUP(C133,[7]TB!$C$11:$AC$271,27,FALSE),0)</f>
        <v>0</v>
      </c>
      <c r="F133" s="173">
        <f t="shared" si="1"/>
        <v>0</v>
      </c>
      <c r="N133" s="160"/>
      <c r="O133" s="160"/>
    </row>
    <row r="134" spans="1:15" hidden="1" x14ac:dyDescent="0.25">
      <c r="A134" s="170" t="s">
        <v>130</v>
      </c>
      <c r="B134" s="171"/>
      <c r="C134" s="194">
        <v>5010205003</v>
      </c>
      <c r="D134" s="174">
        <f>IFERROR(VLOOKUP(C134,[7]TB!$C$11:$AB$271,26,FALSE),0)</f>
        <v>0</v>
      </c>
      <c r="E134" s="174">
        <f>IFERROR(VLOOKUP(C134,[7]TB!$C$11:$AC$271,27,FALSE),0)</f>
        <v>0</v>
      </c>
      <c r="F134" s="173">
        <f t="shared" si="1"/>
        <v>0</v>
      </c>
      <c r="N134" s="160"/>
      <c r="O134" s="160"/>
    </row>
    <row r="135" spans="1:15" hidden="1" x14ac:dyDescent="0.25">
      <c r="A135" s="170" t="s">
        <v>131</v>
      </c>
      <c r="B135" s="171"/>
      <c r="C135" s="194">
        <v>5010205004</v>
      </c>
      <c r="D135" s="174">
        <f>IFERROR(VLOOKUP(C135,[7]TB!$C$11:$AB$271,26,FALSE),0)</f>
        <v>0</v>
      </c>
      <c r="E135" s="174">
        <f>IFERROR(VLOOKUP(C135,[7]TB!$C$11:$AC$271,27,FALSE),0)</f>
        <v>0</v>
      </c>
      <c r="F135" s="173">
        <f t="shared" si="1"/>
        <v>0</v>
      </c>
      <c r="N135" s="160"/>
      <c r="O135" s="160"/>
    </row>
    <row r="136" spans="1:15" hidden="1" x14ac:dyDescent="0.25">
      <c r="A136" s="170" t="s">
        <v>371</v>
      </c>
      <c r="B136" s="171"/>
      <c r="C136" s="194">
        <v>5010206003</v>
      </c>
      <c r="D136" s="174">
        <f>IFERROR(VLOOKUP(C136,[7]TB!$C$11:$AB$271,26,FALSE),0)</f>
        <v>0</v>
      </c>
      <c r="E136" s="174">
        <f>IFERROR(VLOOKUP(C136,[7]TB!$C$11:$AC$271,27,FALSE),0)</f>
        <v>0</v>
      </c>
      <c r="F136" s="173">
        <f t="shared" si="1"/>
        <v>0</v>
      </c>
      <c r="N136" s="160"/>
      <c r="O136" s="160"/>
    </row>
    <row r="137" spans="1:15" hidden="1" x14ac:dyDescent="0.25">
      <c r="A137" s="170" t="s">
        <v>132</v>
      </c>
      <c r="B137" s="171"/>
      <c r="C137" s="194">
        <v>5010206004</v>
      </c>
      <c r="D137" s="174">
        <f>IFERROR(VLOOKUP(C137,[7]TB!$C$11:$AB$271,26,FALSE),0)</f>
        <v>0</v>
      </c>
      <c r="E137" s="174">
        <f>IFERROR(VLOOKUP(C137,[7]TB!$C$11:$AC$271,27,FALSE),0)</f>
        <v>0</v>
      </c>
      <c r="F137" s="173">
        <f t="shared" si="1"/>
        <v>0</v>
      </c>
      <c r="N137" s="160"/>
      <c r="O137" s="160"/>
    </row>
    <row r="138" spans="1:15" hidden="1" x14ac:dyDescent="0.25">
      <c r="A138" s="170" t="s">
        <v>133</v>
      </c>
      <c r="B138" s="171"/>
      <c r="C138" s="194">
        <v>5010207004</v>
      </c>
      <c r="D138" s="174">
        <f>IFERROR(VLOOKUP(C138,[7]TB!$C$11:$AB$271,26,FALSE),0)</f>
        <v>0</v>
      </c>
      <c r="E138" s="174">
        <f>IFERROR(VLOOKUP(C138,[7]TB!$C$11:$AC$271,27,FALSE),0)</f>
        <v>0</v>
      </c>
      <c r="F138" s="173">
        <f t="shared" si="1"/>
        <v>0</v>
      </c>
      <c r="N138" s="160"/>
      <c r="O138" s="160"/>
    </row>
    <row r="139" spans="1:15" hidden="1" x14ac:dyDescent="0.25">
      <c r="A139" s="170" t="s">
        <v>134</v>
      </c>
      <c r="B139" s="171"/>
      <c r="C139" s="194">
        <v>5010208001</v>
      </c>
      <c r="D139" s="174">
        <f>IFERROR(VLOOKUP(C139,[7]TB!$C$11:$AB$271,26,FALSE),0)</f>
        <v>0</v>
      </c>
      <c r="E139" s="174">
        <f>IFERROR(VLOOKUP(C139,[7]TB!$C$11:$AC$271,27,FALSE),0)</f>
        <v>0</v>
      </c>
      <c r="F139" s="173">
        <f t="shared" ref="F139:F202" si="2">D139+E139</f>
        <v>0</v>
      </c>
      <c r="N139" s="160"/>
      <c r="O139" s="160"/>
    </row>
    <row r="140" spans="1:15" hidden="1" x14ac:dyDescent="0.25">
      <c r="A140" s="170" t="s">
        <v>127</v>
      </c>
      <c r="B140" s="171"/>
      <c r="C140" s="194">
        <v>5010210001</v>
      </c>
      <c r="D140" s="174">
        <f>IFERROR(VLOOKUP(C140,[7]TB!$C$11:$AB$271,26,FALSE),0)</f>
        <v>0</v>
      </c>
      <c r="E140" s="174">
        <f>IFERROR(VLOOKUP(C140,[7]TB!$C$11:$AC$271,27,FALSE),0)</f>
        <v>0</v>
      </c>
      <c r="F140" s="173">
        <f t="shared" si="2"/>
        <v>0</v>
      </c>
      <c r="N140" s="160"/>
      <c r="O140" s="160"/>
    </row>
    <row r="141" spans="1:15" hidden="1" x14ac:dyDescent="0.25">
      <c r="A141" s="170" t="s">
        <v>128</v>
      </c>
      <c r="B141" s="171"/>
      <c r="C141" s="194">
        <v>5010211002</v>
      </c>
      <c r="D141" s="174">
        <f>IFERROR(VLOOKUP(C141,[7]TB!$C$11:$AB$271,26,FALSE),0)</f>
        <v>0</v>
      </c>
      <c r="E141" s="174">
        <f>IFERROR(VLOOKUP(C141,[7]TB!$C$11:$AC$271,27,FALSE),0)</f>
        <v>0</v>
      </c>
      <c r="F141" s="173">
        <f t="shared" si="2"/>
        <v>0</v>
      </c>
      <c r="N141" s="160"/>
      <c r="O141" s="160"/>
    </row>
    <row r="142" spans="1:15" hidden="1" x14ac:dyDescent="0.25">
      <c r="A142" s="170" t="s">
        <v>384</v>
      </c>
      <c r="B142" s="171"/>
      <c r="C142" s="168">
        <v>5010211006</v>
      </c>
      <c r="D142" s="174">
        <f>IFERROR(VLOOKUP(C142,[7]TB!$C$11:$AB$271,26,FALSE),0)</f>
        <v>0</v>
      </c>
      <c r="E142" s="174">
        <f>IFERROR(VLOOKUP(C142,[7]TB!$C$11:$AC$271,27,FALSE),0)</f>
        <v>0</v>
      </c>
      <c r="F142" s="173">
        <f t="shared" si="2"/>
        <v>0</v>
      </c>
      <c r="N142" s="160"/>
      <c r="O142" s="160"/>
    </row>
    <row r="143" spans="1:15" hidden="1" x14ac:dyDescent="0.25">
      <c r="A143" s="170" t="s">
        <v>129</v>
      </c>
      <c r="B143" s="171"/>
      <c r="C143" s="194">
        <v>5010212001</v>
      </c>
      <c r="D143" s="174">
        <f>IFERROR(VLOOKUP(C143,[7]TB!$C$11:$AB$271,26,FALSE),0)</f>
        <v>0</v>
      </c>
      <c r="E143" s="174">
        <f>IFERROR(VLOOKUP(C143,[7]TB!$C$11:$AC$271,27,FALSE),0)</f>
        <v>0</v>
      </c>
      <c r="F143" s="173">
        <f t="shared" si="2"/>
        <v>0</v>
      </c>
      <c r="N143" s="160"/>
      <c r="O143" s="160"/>
    </row>
    <row r="144" spans="1:15" hidden="1" x14ac:dyDescent="0.25">
      <c r="A144" s="170" t="s">
        <v>216</v>
      </c>
      <c r="B144" s="171"/>
      <c r="C144" s="194">
        <v>5010213001</v>
      </c>
      <c r="D144" s="174">
        <f>IFERROR(VLOOKUP(C144,[7]TB!$C$11:$AB$271,26,FALSE),0)</f>
        <v>0</v>
      </c>
      <c r="E144" s="174">
        <f>IFERROR(VLOOKUP(C144,[7]TB!$C$11:$AC$271,27,FALSE),0)</f>
        <v>0</v>
      </c>
      <c r="F144" s="173">
        <f t="shared" si="2"/>
        <v>0</v>
      </c>
      <c r="N144" s="160"/>
      <c r="O144" s="160"/>
    </row>
    <row r="145" spans="1:15" hidden="1" x14ac:dyDescent="0.25">
      <c r="A145" s="170" t="s">
        <v>368</v>
      </c>
      <c r="B145" s="171"/>
      <c r="C145" s="194">
        <v>5010213002</v>
      </c>
      <c r="D145" s="174">
        <f>IFERROR(VLOOKUP(C145,[7]TB!$C$11:$AB$271,26,FALSE),0)</f>
        <v>0</v>
      </c>
      <c r="E145" s="174">
        <f>IFERROR(VLOOKUP(C145,[7]TB!$C$11:$AC$271,27,FALSE),0)</f>
        <v>0</v>
      </c>
      <c r="F145" s="173">
        <f t="shared" si="2"/>
        <v>0</v>
      </c>
      <c r="N145" s="160"/>
      <c r="O145" s="160"/>
    </row>
    <row r="146" spans="1:15" hidden="1" x14ac:dyDescent="0.25">
      <c r="A146" s="170" t="s">
        <v>98</v>
      </c>
      <c r="B146" s="171"/>
      <c r="C146" s="194">
        <v>5010214001</v>
      </c>
      <c r="D146" s="174">
        <f>IFERROR(VLOOKUP(C146,[7]TB!$C$11:$AB$271,26,FALSE),0)</f>
        <v>0</v>
      </c>
      <c r="E146" s="174">
        <f>IFERROR(VLOOKUP(C146,[7]TB!$C$11:$AC$271,27,FALSE),0)</f>
        <v>0</v>
      </c>
      <c r="F146" s="173">
        <f t="shared" si="2"/>
        <v>0</v>
      </c>
      <c r="N146" s="160"/>
      <c r="O146" s="160"/>
    </row>
    <row r="147" spans="1:15" hidden="1" x14ac:dyDescent="0.25">
      <c r="A147" s="170" t="s">
        <v>43</v>
      </c>
      <c r="B147" s="171"/>
      <c r="C147" s="194">
        <v>5010215001</v>
      </c>
      <c r="D147" s="174">
        <f>IFERROR(VLOOKUP(C147,[7]TB!$C$11:$AB$271,26,FALSE),0)</f>
        <v>0</v>
      </c>
      <c r="E147" s="174">
        <f>IFERROR(VLOOKUP(C147,[7]TB!$C$11:$AC$271,27,FALSE),0)</f>
        <v>0</v>
      </c>
      <c r="F147" s="173">
        <f t="shared" si="2"/>
        <v>0</v>
      </c>
      <c r="N147" s="160"/>
      <c r="O147" s="160"/>
    </row>
    <row r="148" spans="1:15" hidden="1" x14ac:dyDescent="0.25">
      <c r="A148" s="170" t="s">
        <v>135</v>
      </c>
      <c r="B148" s="171"/>
      <c r="C148" s="194">
        <v>5010299011</v>
      </c>
      <c r="D148" s="174">
        <f>IFERROR(VLOOKUP(C148,[7]TB!$C$11:$AB$271,26,FALSE),0)</f>
        <v>0</v>
      </c>
      <c r="E148" s="174">
        <f>IFERROR(VLOOKUP(C148,[7]TB!$C$11:$AC$271,27,FALSE),0)</f>
        <v>0</v>
      </c>
      <c r="F148" s="173">
        <f t="shared" si="2"/>
        <v>0</v>
      </c>
      <c r="N148" s="160"/>
      <c r="O148" s="160"/>
    </row>
    <row r="149" spans="1:15" hidden="1" x14ac:dyDescent="0.25">
      <c r="A149" s="170" t="s">
        <v>136</v>
      </c>
      <c r="B149" s="171"/>
      <c r="C149" s="194">
        <v>5010299012</v>
      </c>
      <c r="D149" s="174">
        <f>IFERROR(VLOOKUP(C149,[7]TB!$C$11:$AB$271,26,FALSE),0)</f>
        <v>0</v>
      </c>
      <c r="E149" s="174">
        <f>IFERROR(VLOOKUP(C149,[7]TB!$C$11:$AC$271,27,FALSE),0)</f>
        <v>0</v>
      </c>
      <c r="F149" s="173">
        <f t="shared" si="2"/>
        <v>0</v>
      </c>
      <c r="N149" s="160"/>
      <c r="O149" s="160"/>
    </row>
    <row r="150" spans="1:15" hidden="1" x14ac:dyDescent="0.25">
      <c r="A150" s="170" t="s">
        <v>137</v>
      </c>
      <c r="B150" s="171"/>
      <c r="C150" s="194">
        <v>5010299014</v>
      </c>
      <c r="D150" s="174">
        <f>IFERROR(VLOOKUP(C150,[7]TB!$C$11:$AB$271,26,FALSE),0)</f>
        <v>0</v>
      </c>
      <c r="E150" s="174">
        <f>IFERROR(VLOOKUP(C150,[7]TB!$C$11:$AC$271,27,FALSE),0)</f>
        <v>0</v>
      </c>
      <c r="F150" s="173">
        <f t="shared" si="2"/>
        <v>0</v>
      </c>
      <c r="N150" s="160"/>
      <c r="O150" s="160"/>
    </row>
    <row r="151" spans="1:15" hidden="1" x14ac:dyDescent="0.25">
      <c r="A151" s="170" t="s">
        <v>403</v>
      </c>
      <c r="B151" s="171"/>
      <c r="C151" s="194">
        <v>5010299036</v>
      </c>
      <c r="D151" s="174">
        <f>IFERROR(VLOOKUP(C151,[7]TB!$C$11:$AB$271,26,FALSE),0)</f>
        <v>0</v>
      </c>
      <c r="E151" s="174">
        <f>IFERROR(VLOOKUP(C151,[7]TB!$C$11:$AC$271,27,FALSE),0)</f>
        <v>0</v>
      </c>
      <c r="F151" s="173">
        <f t="shared" si="2"/>
        <v>0</v>
      </c>
      <c r="N151" s="160"/>
      <c r="O151" s="160"/>
    </row>
    <row r="152" spans="1:15" hidden="1" x14ac:dyDescent="0.25">
      <c r="A152" s="170" t="s">
        <v>404</v>
      </c>
      <c r="B152" s="171"/>
      <c r="C152" s="194">
        <v>5010299038</v>
      </c>
      <c r="D152" s="174">
        <f>IFERROR(VLOOKUP(C152,[7]TB!$C$11:$AB$271,26,FALSE),0)</f>
        <v>0</v>
      </c>
      <c r="E152" s="174">
        <f>IFERROR(VLOOKUP(C152,[7]TB!$C$11:$AC$271,27,FALSE),0)</f>
        <v>0</v>
      </c>
      <c r="F152" s="173">
        <f t="shared" si="2"/>
        <v>0</v>
      </c>
      <c r="N152" s="160"/>
      <c r="O152" s="160"/>
    </row>
    <row r="153" spans="1:15" hidden="1" x14ac:dyDescent="0.25">
      <c r="A153" s="170" t="s">
        <v>215</v>
      </c>
      <c r="B153" s="171"/>
      <c r="C153" s="194">
        <v>5010301000</v>
      </c>
      <c r="D153" s="174">
        <f>IFERROR(VLOOKUP(C153,[7]TB!$C$11:$AB$271,26,FALSE),0)</f>
        <v>0</v>
      </c>
      <c r="E153" s="174">
        <f>IFERROR(VLOOKUP(C153,[7]TB!$C$11:$AC$271,27,FALSE),0)</f>
        <v>0</v>
      </c>
      <c r="F153" s="173">
        <f t="shared" si="2"/>
        <v>0</v>
      </c>
      <c r="N153" s="160"/>
      <c r="O153" s="160"/>
    </row>
    <row r="154" spans="1:15" hidden="1" x14ac:dyDescent="0.25">
      <c r="A154" s="170" t="s">
        <v>140</v>
      </c>
      <c r="B154" s="171"/>
      <c r="C154" s="194">
        <v>5010302001</v>
      </c>
      <c r="D154" s="174">
        <f>IFERROR(VLOOKUP(C154,[7]TB!$C$11:$AB$271,26,FALSE),0)</f>
        <v>0</v>
      </c>
      <c r="E154" s="174">
        <f>IFERROR(VLOOKUP(C154,[7]TB!$C$11:$AC$271,27,FALSE),0)</f>
        <v>0</v>
      </c>
      <c r="F154" s="173">
        <f t="shared" si="2"/>
        <v>0</v>
      </c>
      <c r="N154" s="160"/>
      <c r="O154" s="160"/>
    </row>
    <row r="155" spans="1:15" hidden="1" x14ac:dyDescent="0.25">
      <c r="A155" s="170" t="s">
        <v>141</v>
      </c>
      <c r="B155" s="171"/>
      <c r="C155" s="194">
        <v>5010303001</v>
      </c>
      <c r="D155" s="174">
        <f>IFERROR(VLOOKUP(C155,[7]TB!$C$11:$AB$271,26,FALSE),0)</f>
        <v>0</v>
      </c>
      <c r="E155" s="174">
        <f>IFERROR(VLOOKUP(C155,[7]TB!$C$11:$AC$271,27,FALSE),0)</f>
        <v>0</v>
      </c>
      <c r="F155" s="173">
        <f t="shared" si="2"/>
        <v>0</v>
      </c>
      <c r="N155" s="160"/>
      <c r="O155" s="160"/>
    </row>
    <row r="156" spans="1:15" hidden="1" x14ac:dyDescent="0.25">
      <c r="A156" s="170" t="s">
        <v>142</v>
      </c>
      <c r="B156" s="171"/>
      <c r="C156" s="194">
        <v>5010304001</v>
      </c>
      <c r="D156" s="174">
        <f>IFERROR(VLOOKUP(C156,[7]TB!$C$11:$AB$271,26,FALSE),0)</f>
        <v>0</v>
      </c>
      <c r="E156" s="174">
        <f>IFERROR(VLOOKUP(C156,[7]TB!$C$11:$AC$271,27,FALSE),0)</f>
        <v>0</v>
      </c>
      <c r="F156" s="173">
        <f t="shared" si="2"/>
        <v>0</v>
      </c>
      <c r="N156" s="160"/>
      <c r="O156" s="160"/>
    </row>
    <row r="157" spans="1:15" hidden="1" x14ac:dyDescent="0.25">
      <c r="A157" s="170" t="s">
        <v>143</v>
      </c>
      <c r="B157" s="171"/>
      <c r="C157" s="194">
        <v>5010401001</v>
      </c>
      <c r="D157" s="174">
        <f>IFERROR(VLOOKUP(C157,[7]TB!$C$11:$AB$271,26,FALSE),0)</f>
        <v>0</v>
      </c>
      <c r="E157" s="174">
        <f>IFERROR(VLOOKUP(C157,[7]TB!$C$11:$AC$271,27,FALSE),0)</f>
        <v>0</v>
      </c>
      <c r="F157" s="173">
        <f t="shared" si="2"/>
        <v>0</v>
      </c>
      <c r="N157" s="160"/>
      <c r="O157" s="160"/>
    </row>
    <row r="158" spans="1:15" hidden="1" x14ac:dyDescent="0.25">
      <c r="A158" s="170" t="s">
        <v>144</v>
      </c>
      <c r="B158" s="171"/>
      <c r="C158" s="194">
        <v>5010402001</v>
      </c>
      <c r="D158" s="174">
        <f>IFERROR(VLOOKUP(C158,[7]TB!$C$11:$AB$271,26,FALSE),0)</f>
        <v>0</v>
      </c>
      <c r="E158" s="174">
        <f>IFERROR(VLOOKUP(C158,[7]TB!$C$11:$AC$271,27,FALSE),0)</f>
        <v>0</v>
      </c>
      <c r="F158" s="173">
        <f t="shared" si="2"/>
        <v>0</v>
      </c>
      <c r="N158" s="160"/>
      <c r="O158" s="160"/>
    </row>
    <row r="159" spans="1:15" hidden="1" x14ac:dyDescent="0.25">
      <c r="A159" s="170" t="s">
        <v>145</v>
      </c>
      <c r="B159" s="171"/>
      <c r="C159" s="194">
        <v>5010403001</v>
      </c>
      <c r="D159" s="174">
        <f>IFERROR(VLOOKUP(C159,[7]TB!$C$11:$AB$271,26,FALSE),0)</f>
        <v>0</v>
      </c>
      <c r="E159" s="174">
        <f>IFERROR(VLOOKUP(C159,[7]TB!$C$11:$AC$271,27,FALSE),0)</f>
        <v>0</v>
      </c>
      <c r="F159" s="173">
        <f t="shared" si="2"/>
        <v>0</v>
      </c>
      <c r="N159" s="160"/>
      <c r="O159" s="160"/>
    </row>
    <row r="160" spans="1:15" hidden="1" x14ac:dyDescent="0.25">
      <c r="A160" s="170" t="s">
        <v>379</v>
      </c>
      <c r="B160" s="171"/>
      <c r="C160" s="194">
        <v>5010499010</v>
      </c>
      <c r="D160" s="174">
        <f>IFERROR(VLOOKUP(C160,[7]TB!$C$11:$AB$271,26,FALSE),0)</f>
        <v>0</v>
      </c>
      <c r="E160" s="174">
        <f>IFERROR(VLOOKUP(C160,[7]TB!$C$11:$AC$271,27,FALSE),0)</f>
        <v>0</v>
      </c>
      <c r="F160" s="173">
        <f t="shared" si="2"/>
        <v>0</v>
      </c>
      <c r="N160" s="160"/>
      <c r="O160" s="160"/>
    </row>
    <row r="161" spans="1:15" hidden="1" x14ac:dyDescent="0.25">
      <c r="A161" s="170" t="s">
        <v>382</v>
      </c>
      <c r="B161" s="171"/>
      <c r="C161" s="194">
        <v>5010499015</v>
      </c>
      <c r="D161" s="174">
        <f>IFERROR(VLOOKUP(C161,[7]TB!$C$11:$AB$271,26,FALSE),0)</f>
        <v>0</v>
      </c>
      <c r="E161" s="174">
        <f>IFERROR(VLOOKUP(C161,[7]TB!$C$11:$AC$271,27,FALSE),0)</f>
        <v>0</v>
      </c>
      <c r="F161" s="173">
        <f t="shared" si="2"/>
        <v>0</v>
      </c>
      <c r="N161" s="160"/>
      <c r="O161" s="160"/>
    </row>
    <row r="162" spans="1:15" hidden="1" x14ac:dyDescent="0.25">
      <c r="A162" s="170" t="s">
        <v>405</v>
      </c>
      <c r="B162" s="171"/>
      <c r="C162" s="194">
        <v>5010499099</v>
      </c>
      <c r="D162" s="174">
        <f>IFERROR(VLOOKUP(C162,[7]TB!$C$11:$AB$271,26,FALSE),0)</f>
        <v>0</v>
      </c>
      <c r="E162" s="174">
        <f>IFERROR(VLOOKUP(C162,[7]TB!$C$11:$AC$271,27,FALSE),0)</f>
        <v>0</v>
      </c>
      <c r="F162" s="173">
        <f t="shared" si="2"/>
        <v>0</v>
      </c>
      <c r="N162" s="160"/>
      <c r="O162" s="160"/>
    </row>
    <row r="163" spans="1:15" hidden="1" x14ac:dyDescent="0.25">
      <c r="A163" s="170" t="s">
        <v>44</v>
      </c>
      <c r="B163" s="171"/>
      <c r="C163" s="194">
        <v>5020101000</v>
      </c>
      <c r="D163" s="174">
        <f>IFERROR(VLOOKUP(C163,[7]TB!$C$11:$AB$271,26,FALSE),0)</f>
        <v>0</v>
      </c>
      <c r="E163" s="174">
        <f>IFERROR(VLOOKUP(C163,[7]TB!$C$11:$AC$271,27,FALSE),0)</f>
        <v>0</v>
      </c>
      <c r="F163" s="173">
        <f t="shared" si="2"/>
        <v>0</v>
      </c>
      <c r="N163" s="160"/>
      <c r="O163" s="160"/>
    </row>
    <row r="164" spans="1:15" hidden="1" x14ac:dyDescent="0.25">
      <c r="A164" s="170" t="s">
        <v>45</v>
      </c>
      <c r="B164" s="171"/>
      <c r="C164" s="230">
        <v>5020201002</v>
      </c>
      <c r="D164" s="174">
        <f>IFERROR(VLOOKUP(C164,[7]TB!$C$11:$AB$271,26,FALSE),0)</f>
        <v>0</v>
      </c>
      <c r="E164" s="174">
        <f>IFERROR(VLOOKUP(C164,[7]TB!$C$11:$AC$271,27,FALSE),0)</f>
        <v>0</v>
      </c>
      <c r="F164" s="173">
        <f t="shared" si="2"/>
        <v>0</v>
      </c>
      <c r="N164" s="160"/>
      <c r="O164" s="160"/>
    </row>
    <row r="165" spans="1:15" hidden="1" x14ac:dyDescent="0.25">
      <c r="A165" s="170" t="s">
        <v>46</v>
      </c>
      <c r="B165" s="171"/>
      <c r="C165" s="194">
        <v>5020202000</v>
      </c>
      <c r="D165" s="174">
        <f>IFERROR(VLOOKUP(C165,[7]TB!$C$11:$AB$271,26,FALSE),0)</f>
        <v>0</v>
      </c>
      <c r="E165" s="174">
        <f>IFERROR(VLOOKUP(C165,[7]TB!$C$11:$AC$271,27,FALSE),0)</f>
        <v>0</v>
      </c>
      <c r="F165" s="173">
        <f t="shared" si="2"/>
        <v>0</v>
      </c>
      <c r="N165" s="160"/>
      <c r="O165" s="160"/>
    </row>
    <row r="166" spans="1:15" hidden="1" x14ac:dyDescent="0.25">
      <c r="A166" s="170" t="s">
        <v>47</v>
      </c>
      <c r="B166" s="171"/>
      <c r="C166" s="194">
        <v>5020301002</v>
      </c>
      <c r="D166" s="174">
        <f>IFERROR(VLOOKUP(C166,[7]TB!$C$11:$AB$271,26,FALSE),0)</f>
        <v>0</v>
      </c>
      <c r="E166" s="174">
        <f>IFERROR(VLOOKUP(C166,[7]TB!$C$11:$AC$271,27,FALSE),0)</f>
        <v>0</v>
      </c>
      <c r="F166" s="173">
        <f t="shared" si="2"/>
        <v>0</v>
      </c>
      <c r="N166" s="160"/>
      <c r="O166" s="160"/>
    </row>
    <row r="167" spans="1:15" hidden="1" x14ac:dyDescent="0.25">
      <c r="A167" s="170" t="s">
        <v>48</v>
      </c>
      <c r="B167" s="171"/>
      <c r="C167" s="194">
        <v>5020302000</v>
      </c>
      <c r="D167" s="174">
        <f>IFERROR(VLOOKUP(C167,[7]TB!$C$11:$AB$271,26,FALSE),0)</f>
        <v>0</v>
      </c>
      <c r="E167" s="174">
        <f>IFERROR(VLOOKUP(C167,[7]TB!$C$11:$AC$271,27,FALSE),0)</f>
        <v>0</v>
      </c>
      <c r="F167" s="173">
        <f t="shared" si="2"/>
        <v>0</v>
      </c>
      <c r="N167" s="160"/>
      <c r="O167" s="160"/>
    </row>
    <row r="168" spans="1:15" hidden="1" x14ac:dyDescent="0.25">
      <c r="A168" s="170" t="s">
        <v>49</v>
      </c>
      <c r="B168" s="171"/>
      <c r="C168" s="194">
        <v>5020305000</v>
      </c>
      <c r="D168" s="174">
        <f>IFERROR(VLOOKUP(C168,[7]TB!$C$11:$AB$271,26,FALSE),0)</f>
        <v>0</v>
      </c>
      <c r="E168" s="174">
        <f>IFERROR(VLOOKUP(C168,[7]TB!$C$11:$AC$271,27,FALSE),0)</f>
        <v>0</v>
      </c>
      <c r="F168" s="173">
        <f t="shared" si="2"/>
        <v>0</v>
      </c>
      <c r="N168" s="160"/>
      <c r="O168" s="160"/>
    </row>
    <row r="169" spans="1:15" hidden="1" x14ac:dyDescent="0.25">
      <c r="A169" s="170" t="s">
        <v>146</v>
      </c>
      <c r="B169" s="171"/>
      <c r="C169" s="194">
        <v>5020306000</v>
      </c>
      <c r="D169" s="174">
        <f>IFERROR(VLOOKUP(C169,[7]TB!$C$11:$AB$271,26,FALSE),0)</f>
        <v>0</v>
      </c>
      <c r="E169" s="174">
        <f>IFERROR(VLOOKUP(C169,[7]TB!$C$11:$AC$271,27,FALSE),0)</f>
        <v>0</v>
      </c>
      <c r="F169" s="173">
        <f t="shared" si="2"/>
        <v>0</v>
      </c>
      <c r="N169" s="160"/>
      <c r="O169" s="160"/>
    </row>
    <row r="170" spans="1:15" hidden="1" x14ac:dyDescent="0.25">
      <c r="A170" s="170" t="s">
        <v>50</v>
      </c>
      <c r="B170" s="171"/>
      <c r="C170" s="194">
        <v>5020307000</v>
      </c>
      <c r="D170" s="174">
        <f>IFERROR(VLOOKUP(C170,[7]TB!$C$11:$AB$271,26,FALSE),0)</f>
        <v>0</v>
      </c>
      <c r="E170" s="174">
        <f>IFERROR(VLOOKUP(C170,[7]TB!$C$11:$AC$271,27,FALSE),0)</f>
        <v>0</v>
      </c>
      <c r="F170" s="173">
        <f t="shared" si="2"/>
        <v>0</v>
      </c>
      <c r="N170" s="160"/>
      <c r="O170" s="160"/>
    </row>
    <row r="171" spans="1:15" hidden="1" x14ac:dyDescent="0.25">
      <c r="A171" s="170" t="s">
        <v>51</v>
      </c>
      <c r="B171" s="171"/>
      <c r="C171" s="194">
        <v>5020308000</v>
      </c>
      <c r="D171" s="174">
        <f>IFERROR(VLOOKUP(C171,[7]TB!$C$11:$AB$271,26,FALSE),0)</f>
        <v>0</v>
      </c>
      <c r="E171" s="174">
        <f>IFERROR(VLOOKUP(C171,[7]TB!$C$11:$AC$271,27,FALSE),0)</f>
        <v>0</v>
      </c>
      <c r="F171" s="173">
        <f t="shared" si="2"/>
        <v>0</v>
      </c>
      <c r="N171" s="160"/>
      <c r="O171" s="160"/>
    </row>
    <row r="172" spans="1:15" hidden="1" x14ac:dyDescent="0.25">
      <c r="A172" s="170" t="s">
        <v>147</v>
      </c>
      <c r="B172" s="171"/>
      <c r="C172" s="194">
        <v>5020309000</v>
      </c>
      <c r="D172" s="174">
        <f>IFERROR(VLOOKUP(C172,[7]TB!$C$11:$AB$271,26,FALSE),0)</f>
        <v>0</v>
      </c>
      <c r="E172" s="174">
        <f>IFERROR(VLOOKUP(C172,[7]TB!$C$11:$AC$271,27,FALSE),0)</f>
        <v>0</v>
      </c>
      <c r="F172" s="173">
        <f t="shared" si="2"/>
        <v>0</v>
      </c>
      <c r="N172" s="160"/>
      <c r="O172" s="160"/>
    </row>
    <row r="173" spans="1:15" hidden="1" x14ac:dyDescent="0.25">
      <c r="A173" s="170" t="s">
        <v>380</v>
      </c>
      <c r="B173" s="171"/>
      <c r="C173" s="194">
        <v>5020321001</v>
      </c>
      <c r="D173" s="174">
        <f>IFERROR(VLOOKUP(C173,[7]TB!$C$11:$AB$271,26,FALSE),0)</f>
        <v>0</v>
      </c>
      <c r="E173" s="174">
        <f>IFERROR(VLOOKUP(C173,[7]TB!$C$11:$AC$271,27,FALSE),0)</f>
        <v>0</v>
      </c>
      <c r="F173" s="173">
        <f t="shared" si="2"/>
        <v>0</v>
      </c>
      <c r="N173" s="160"/>
      <c r="O173" s="160"/>
    </row>
    <row r="174" spans="1:15" hidden="1" x14ac:dyDescent="0.25">
      <c r="A174" s="170" t="s">
        <v>373</v>
      </c>
      <c r="B174" s="171"/>
      <c r="C174" s="194">
        <v>5020321002</v>
      </c>
      <c r="D174" s="174">
        <f>IFERROR(VLOOKUP(C174,[7]TB!$C$11:$AB$271,26,FALSE),0)</f>
        <v>0</v>
      </c>
      <c r="E174" s="174">
        <f>IFERROR(VLOOKUP(C174,[7]TB!$C$11:$AC$271,27,FALSE),0)</f>
        <v>0</v>
      </c>
      <c r="F174" s="173">
        <f t="shared" si="2"/>
        <v>0</v>
      </c>
      <c r="N174" s="160"/>
      <c r="O174" s="160"/>
    </row>
    <row r="175" spans="1:15" hidden="1" x14ac:dyDescent="0.25">
      <c r="A175" s="170" t="s">
        <v>372</v>
      </c>
      <c r="B175" s="171"/>
      <c r="C175" s="194">
        <v>5020321003</v>
      </c>
      <c r="D175" s="174">
        <f>IFERROR(VLOOKUP(C175,[7]TB!$C$11:$AB$271,26,FALSE),0)</f>
        <v>0</v>
      </c>
      <c r="E175" s="174">
        <f>IFERROR(VLOOKUP(C175,[7]TB!$C$11:$AC$271,27,FALSE),0)</f>
        <v>0</v>
      </c>
      <c r="F175" s="173">
        <f t="shared" si="2"/>
        <v>0</v>
      </c>
      <c r="N175" s="160"/>
      <c r="O175" s="160"/>
    </row>
    <row r="176" spans="1:15" hidden="1" x14ac:dyDescent="0.25">
      <c r="A176" s="170" t="s">
        <v>376</v>
      </c>
      <c r="B176" s="171"/>
      <c r="C176" s="194">
        <v>5020321010</v>
      </c>
      <c r="D176" s="174">
        <f>IFERROR(VLOOKUP(C176,[7]TB!$C$11:$AB$271,26,FALSE),0)</f>
        <v>0</v>
      </c>
      <c r="E176" s="174">
        <f>IFERROR(VLOOKUP(C176,[7]TB!$C$11:$AC$271,27,FALSE),0)</f>
        <v>0</v>
      </c>
      <c r="F176" s="173">
        <f t="shared" si="2"/>
        <v>0</v>
      </c>
      <c r="N176" s="160"/>
      <c r="O176" s="160"/>
    </row>
    <row r="177" spans="1:15" hidden="1" x14ac:dyDescent="0.25">
      <c r="A177" s="170" t="s">
        <v>369</v>
      </c>
      <c r="B177" s="171"/>
      <c r="C177" s="194">
        <v>5020321099</v>
      </c>
      <c r="D177" s="174">
        <f>IFERROR(VLOOKUP(C177,[7]TB!$C$11:$AB$271,26,FALSE),0)</f>
        <v>0</v>
      </c>
      <c r="E177" s="174">
        <f>IFERROR(VLOOKUP(C177,[7]TB!$C$11:$AC$271,27,FALSE),0)</f>
        <v>0</v>
      </c>
      <c r="F177" s="173">
        <f t="shared" si="2"/>
        <v>0</v>
      </c>
      <c r="N177" s="160"/>
      <c r="O177" s="160"/>
    </row>
    <row r="178" spans="1:15" hidden="1" x14ac:dyDescent="0.25">
      <c r="A178" s="170" t="s">
        <v>375</v>
      </c>
      <c r="B178" s="171"/>
      <c r="C178" s="194">
        <v>5020322001</v>
      </c>
      <c r="D178" s="174">
        <f>IFERROR(VLOOKUP(C178,[7]TB!$C$11:$AB$271,26,FALSE),0)</f>
        <v>0</v>
      </c>
      <c r="E178" s="174">
        <f>IFERROR(VLOOKUP(C178,[7]TB!$C$11:$AC$271,27,FALSE),0)</f>
        <v>0</v>
      </c>
      <c r="F178" s="173">
        <f t="shared" si="2"/>
        <v>0</v>
      </c>
      <c r="N178" s="160"/>
      <c r="O178" s="160"/>
    </row>
    <row r="179" spans="1:15" hidden="1" x14ac:dyDescent="0.25">
      <c r="A179" s="170" t="s">
        <v>214</v>
      </c>
      <c r="B179" s="171"/>
      <c r="C179" s="194">
        <v>5020399000</v>
      </c>
      <c r="D179" s="174">
        <f>IFERROR(VLOOKUP(C179,[7]TB!$C$11:$AB$271,26,FALSE),0)</f>
        <v>0</v>
      </c>
      <c r="E179" s="174">
        <f>IFERROR(VLOOKUP(C179,[7]TB!$C$11:$AC$271,27,FALSE),0)</f>
        <v>0</v>
      </c>
      <c r="F179" s="173">
        <f t="shared" si="2"/>
        <v>0</v>
      </c>
      <c r="N179" s="160"/>
      <c r="O179" s="160"/>
    </row>
    <row r="180" spans="1:15" hidden="1" x14ac:dyDescent="0.25">
      <c r="A180" s="170" t="s">
        <v>53</v>
      </c>
      <c r="B180" s="171"/>
      <c r="C180" s="194">
        <v>5020401000</v>
      </c>
      <c r="D180" s="174">
        <f>IFERROR(VLOOKUP(C180,[7]TB!$C$11:$AB$271,26,FALSE),0)</f>
        <v>0</v>
      </c>
      <c r="E180" s="174">
        <f>IFERROR(VLOOKUP(C180,[7]TB!$C$11:$AC$271,27,FALSE),0)</f>
        <v>0</v>
      </c>
      <c r="F180" s="173">
        <f t="shared" si="2"/>
        <v>0</v>
      </c>
      <c r="N180" s="160"/>
      <c r="O180" s="160"/>
    </row>
    <row r="181" spans="1:15" hidden="1" x14ac:dyDescent="0.25">
      <c r="A181" s="170" t="s">
        <v>54</v>
      </c>
      <c r="B181" s="171"/>
      <c r="C181" s="194">
        <v>5020402000</v>
      </c>
      <c r="D181" s="174">
        <f>IFERROR(VLOOKUP(C181,[7]TB!$C$11:$AB$271,26,FALSE),0)</f>
        <v>0</v>
      </c>
      <c r="E181" s="174">
        <f>IFERROR(VLOOKUP(C181,[7]TB!$C$11:$AC$271,27,FALSE),0)</f>
        <v>0</v>
      </c>
      <c r="F181" s="173">
        <f t="shared" si="2"/>
        <v>0</v>
      </c>
      <c r="N181" s="160"/>
      <c r="O181" s="160"/>
    </row>
    <row r="182" spans="1:15" hidden="1" x14ac:dyDescent="0.25">
      <c r="A182" s="170" t="s">
        <v>406</v>
      </c>
      <c r="B182" s="171"/>
      <c r="C182" s="194">
        <v>5020501000</v>
      </c>
      <c r="D182" s="174">
        <f>IFERROR(VLOOKUP(C182,[7]TB!$C$11:$AB$271,26,FALSE),0)</f>
        <v>0</v>
      </c>
      <c r="E182" s="174">
        <f>IFERROR(VLOOKUP(C182,[7]TB!$C$11:$AC$271,27,FALSE),0)</f>
        <v>0</v>
      </c>
      <c r="F182" s="173">
        <f t="shared" si="2"/>
        <v>0</v>
      </c>
      <c r="N182" s="160"/>
      <c r="O182" s="160"/>
    </row>
    <row r="183" spans="1:15" hidden="1" x14ac:dyDescent="0.25">
      <c r="A183" s="170" t="s">
        <v>57</v>
      </c>
      <c r="B183" s="171"/>
      <c r="C183" s="194">
        <v>5020502001</v>
      </c>
      <c r="D183" s="174">
        <f>IFERROR(VLOOKUP(C183,[7]TB!$C$11:$AB$271,26,FALSE),0)</f>
        <v>0</v>
      </c>
      <c r="E183" s="174">
        <f>IFERROR(VLOOKUP(C183,[7]TB!$C$11:$AC$271,27,FALSE),0)</f>
        <v>0</v>
      </c>
      <c r="F183" s="173">
        <f t="shared" si="2"/>
        <v>0</v>
      </c>
      <c r="N183" s="160"/>
      <c r="O183" s="160"/>
    </row>
    <row r="184" spans="1:15" hidden="1" x14ac:dyDescent="0.25">
      <c r="A184" s="170" t="s">
        <v>56</v>
      </c>
      <c r="B184" s="171"/>
      <c r="C184" s="194">
        <v>5020502002</v>
      </c>
      <c r="D184" s="174">
        <f>IFERROR(VLOOKUP(C184,[7]TB!$C$11:$AB$271,26,FALSE),0)</f>
        <v>0</v>
      </c>
      <c r="E184" s="174">
        <f>IFERROR(VLOOKUP(C184,[7]TB!$C$11:$AC$271,27,FALSE),0)</f>
        <v>0</v>
      </c>
      <c r="F184" s="173">
        <f t="shared" si="2"/>
        <v>0</v>
      </c>
      <c r="N184" s="160"/>
      <c r="O184" s="160"/>
    </row>
    <row r="185" spans="1:15" hidden="1" x14ac:dyDescent="0.25">
      <c r="A185" s="170" t="s">
        <v>148</v>
      </c>
      <c r="B185" s="171"/>
      <c r="C185" s="194">
        <v>5020503000</v>
      </c>
      <c r="D185" s="174">
        <f>IFERROR(VLOOKUP(C185,[7]TB!$C$11:$AB$271,26,FALSE),0)</f>
        <v>0</v>
      </c>
      <c r="E185" s="174">
        <f>IFERROR(VLOOKUP(C185,[7]TB!$C$11:$AC$271,27,FALSE),0)</f>
        <v>0</v>
      </c>
      <c r="F185" s="173">
        <f t="shared" si="2"/>
        <v>0</v>
      </c>
      <c r="N185" s="160"/>
      <c r="O185" s="160"/>
    </row>
    <row r="186" spans="1:15" hidden="1" x14ac:dyDescent="0.25">
      <c r="A186" s="170" t="s">
        <v>58</v>
      </c>
      <c r="B186" s="171"/>
      <c r="C186" s="194">
        <v>5020504000</v>
      </c>
      <c r="D186" s="174">
        <f>IFERROR(VLOOKUP(C186,[7]TB!$C$11:$AB$271,26,FALSE),0)</f>
        <v>0</v>
      </c>
      <c r="E186" s="174">
        <f>IFERROR(VLOOKUP(C186,[7]TB!$C$11:$AC$271,27,FALSE),0)</f>
        <v>0</v>
      </c>
      <c r="F186" s="173">
        <f t="shared" si="2"/>
        <v>0</v>
      </c>
      <c r="N186" s="160"/>
      <c r="O186" s="160"/>
    </row>
    <row r="187" spans="1:15" hidden="1" x14ac:dyDescent="0.25">
      <c r="A187" s="27" t="s">
        <v>149</v>
      </c>
      <c r="B187" s="171"/>
      <c r="C187" s="194">
        <v>5020601001</v>
      </c>
      <c r="D187" s="174">
        <f>IFERROR(VLOOKUP(C187,[7]TB!$C$11:$AB$271,26,FALSE),0)</f>
        <v>0</v>
      </c>
      <c r="E187" s="174">
        <f>IFERROR(VLOOKUP(C187,[7]TB!$C$11:$AC$271,27,FALSE),0)</f>
        <v>0</v>
      </c>
      <c r="F187" s="173">
        <f t="shared" si="2"/>
        <v>0</v>
      </c>
      <c r="N187" s="160"/>
      <c r="O187" s="160"/>
    </row>
    <row r="188" spans="1:15" hidden="1" x14ac:dyDescent="0.25">
      <c r="A188" s="170" t="s">
        <v>213</v>
      </c>
      <c r="B188" s="171"/>
      <c r="C188" s="194">
        <v>5020602000</v>
      </c>
      <c r="D188" s="174">
        <f>IFERROR(VLOOKUP(C188,[7]TB!$C$11:$AB$271,26,FALSE),0)</f>
        <v>0</v>
      </c>
      <c r="E188" s="174">
        <f>IFERROR(VLOOKUP(C188,[7]TB!$C$11:$AC$271,27,FALSE),0)</f>
        <v>0</v>
      </c>
      <c r="F188" s="173">
        <f t="shared" si="2"/>
        <v>0</v>
      </c>
      <c r="N188" s="160"/>
      <c r="O188" s="160"/>
    </row>
    <row r="189" spans="1:15" hidden="1" x14ac:dyDescent="0.25">
      <c r="A189" s="184" t="s">
        <v>212</v>
      </c>
      <c r="B189" s="171"/>
      <c r="C189" s="194">
        <v>5020901002</v>
      </c>
      <c r="D189" s="174">
        <f>IFERROR(VLOOKUP(C189,[7]TB!$C$11:$AB$271,26,FALSE),0)</f>
        <v>0</v>
      </c>
      <c r="E189" s="174">
        <f>IFERROR(VLOOKUP(C189,[7]TB!$C$11:$AC$271,27,FALSE),0)</f>
        <v>0</v>
      </c>
      <c r="F189" s="173">
        <f t="shared" si="2"/>
        <v>0</v>
      </c>
      <c r="N189" s="160"/>
      <c r="O189" s="160"/>
    </row>
    <row r="190" spans="1:15" hidden="1" x14ac:dyDescent="0.25">
      <c r="A190" s="170" t="s">
        <v>171</v>
      </c>
      <c r="B190" s="171"/>
      <c r="C190" s="194">
        <v>5021003000</v>
      </c>
      <c r="D190" s="174">
        <f>IFERROR(VLOOKUP(C190,[7]TB!$C$11:$AB$271,26,FALSE),0)</f>
        <v>0</v>
      </c>
      <c r="E190" s="174">
        <f>IFERROR(VLOOKUP(C190,[7]TB!$C$11:$AC$271,27,FALSE),0)</f>
        <v>0</v>
      </c>
      <c r="F190" s="173">
        <f t="shared" si="2"/>
        <v>0</v>
      </c>
      <c r="N190" s="160"/>
      <c r="O190" s="160"/>
    </row>
    <row r="191" spans="1:15" hidden="1" x14ac:dyDescent="0.25">
      <c r="A191" s="170" t="s">
        <v>156</v>
      </c>
      <c r="B191" s="171"/>
      <c r="C191" s="194">
        <v>5021101000</v>
      </c>
      <c r="D191" s="174">
        <f>IFERROR(VLOOKUP(C191,[7]TB!$C$11:$AB$271,26,FALSE),0)</f>
        <v>0</v>
      </c>
      <c r="E191" s="174">
        <f>IFERROR(VLOOKUP(C191,[7]TB!$C$11:$AC$271,27,FALSE),0)</f>
        <v>0</v>
      </c>
      <c r="F191" s="173">
        <f t="shared" si="2"/>
        <v>0</v>
      </c>
      <c r="N191" s="160"/>
      <c r="O191" s="160"/>
    </row>
    <row r="192" spans="1:15" hidden="1" x14ac:dyDescent="0.25">
      <c r="A192" s="170" t="s">
        <v>64</v>
      </c>
      <c r="B192" s="171"/>
      <c r="C192" s="194">
        <v>5021102000</v>
      </c>
      <c r="D192" s="174">
        <f>IFERROR(VLOOKUP(C192,[7]TB!$C$11:$AB$271,26,FALSE),0)</f>
        <v>0</v>
      </c>
      <c r="E192" s="174">
        <f>IFERROR(VLOOKUP(C192,[7]TB!$C$11:$AC$271,27,FALSE),0)</f>
        <v>0</v>
      </c>
      <c r="F192" s="173">
        <f t="shared" si="2"/>
        <v>0</v>
      </c>
      <c r="N192" s="160"/>
      <c r="O192" s="160"/>
    </row>
    <row r="193" spans="1:15" hidden="1" x14ac:dyDescent="0.25">
      <c r="A193" s="170" t="s">
        <v>65</v>
      </c>
      <c r="B193" s="171"/>
      <c r="C193" s="194">
        <v>5021103002</v>
      </c>
      <c r="D193" s="174">
        <f>IFERROR(VLOOKUP(C193,[7]TB!$C$11:$AB$271,26,FALSE),0)</f>
        <v>0</v>
      </c>
      <c r="E193" s="174">
        <f>IFERROR(VLOOKUP(C193,[7]TB!$C$11:$AC$271,27,FALSE),0)</f>
        <v>0</v>
      </c>
      <c r="F193" s="173">
        <f t="shared" si="2"/>
        <v>0</v>
      </c>
      <c r="N193" s="160"/>
      <c r="O193" s="160"/>
    </row>
    <row r="194" spans="1:15" hidden="1" x14ac:dyDescent="0.25">
      <c r="A194" s="170" t="s">
        <v>68</v>
      </c>
      <c r="B194" s="171"/>
      <c r="C194" s="194">
        <v>5021199000</v>
      </c>
      <c r="D194" s="174">
        <f>IFERROR(VLOOKUP(C194,[7]TB!$C$11:$AB$271,26,FALSE),0)</f>
        <v>0</v>
      </c>
      <c r="E194" s="174">
        <f>IFERROR(VLOOKUP(C194,[7]TB!$C$11:$AC$271,27,FALSE),0)</f>
        <v>0</v>
      </c>
      <c r="F194" s="173">
        <f t="shared" si="2"/>
        <v>0</v>
      </c>
      <c r="N194" s="160"/>
      <c r="O194" s="160"/>
    </row>
    <row r="195" spans="1:15" hidden="1" x14ac:dyDescent="0.25">
      <c r="A195" s="170" t="s">
        <v>66</v>
      </c>
      <c r="B195" s="171"/>
      <c r="C195" s="194">
        <v>5021202000</v>
      </c>
      <c r="D195" s="174">
        <f>IFERROR(VLOOKUP(C195,[7]TB!$C$11:$AB$271,26,FALSE),0)</f>
        <v>0</v>
      </c>
      <c r="E195" s="174">
        <f>IFERROR(VLOOKUP(C195,[7]TB!$C$11:$AC$271,27,FALSE),0)</f>
        <v>0</v>
      </c>
      <c r="F195" s="173">
        <f t="shared" si="2"/>
        <v>0</v>
      </c>
      <c r="N195" s="160"/>
      <c r="O195" s="160"/>
    </row>
    <row r="196" spans="1:15" hidden="1" x14ac:dyDescent="0.25">
      <c r="A196" s="170" t="s">
        <v>67</v>
      </c>
      <c r="B196" s="171"/>
      <c r="C196" s="194">
        <v>5021203000</v>
      </c>
      <c r="D196" s="174">
        <f>IFERROR(VLOOKUP(C196,[7]TB!$C$11:$AB$271,26,FALSE),0)</f>
        <v>0</v>
      </c>
      <c r="E196" s="174">
        <f>IFERROR(VLOOKUP(C196,[7]TB!$C$11:$AC$271,27,FALSE),0)</f>
        <v>0</v>
      </c>
      <c r="F196" s="173">
        <f t="shared" si="2"/>
        <v>0</v>
      </c>
      <c r="N196" s="160"/>
      <c r="O196" s="160"/>
    </row>
    <row r="197" spans="1:15" hidden="1" x14ac:dyDescent="0.25">
      <c r="A197" s="170" t="s">
        <v>211</v>
      </c>
      <c r="B197" s="171"/>
      <c r="C197" s="171">
        <v>5021299000</v>
      </c>
      <c r="D197" s="174">
        <f>IFERROR(VLOOKUP(C197,[7]TB!$C$11:$AB$271,26,FALSE),0)</f>
        <v>0</v>
      </c>
      <c r="E197" s="174">
        <f>IFERROR(VLOOKUP(C197,[7]TB!$C$11:$AC$271,27,FALSE),0)</f>
        <v>0</v>
      </c>
      <c r="F197" s="173">
        <f t="shared" si="2"/>
        <v>0</v>
      </c>
      <c r="N197" s="160"/>
      <c r="O197" s="160"/>
    </row>
    <row r="198" spans="1:15" hidden="1" x14ac:dyDescent="0.25">
      <c r="A198" s="170" t="s">
        <v>157</v>
      </c>
      <c r="B198" s="171"/>
      <c r="C198" s="194">
        <v>5021304001</v>
      </c>
      <c r="D198" s="174">
        <f>IFERROR(VLOOKUP(C198,[7]TB!$C$11:$AB$271,26,FALSE),0)</f>
        <v>0</v>
      </c>
      <c r="E198" s="174">
        <f>IFERROR(VLOOKUP(C198,[7]TB!$C$11:$AC$271,27,FALSE),0)</f>
        <v>0</v>
      </c>
      <c r="F198" s="173">
        <f t="shared" si="2"/>
        <v>0</v>
      </c>
      <c r="N198" s="160"/>
      <c r="O198" s="160"/>
    </row>
    <row r="199" spans="1:15" hidden="1" x14ac:dyDescent="0.25">
      <c r="A199" s="170" t="s">
        <v>158</v>
      </c>
      <c r="B199" s="171"/>
      <c r="C199" s="194">
        <v>5021304006</v>
      </c>
      <c r="D199" s="174">
        <f>IFERROR(VLOOKUP(C199,[7]TB!$C$11:$AB$271,26,FALSE),0)</f>
        <v>0</v>
      </c>
      <c r="E199" s="174">
        <f>IFERROR(VLOOKUP(C199,[7]TB!$C$11:$AC$271,27,FALSE),0)</f>
        <v>0</v>
      </c>
      <c r="F199" s="173">
        <f t="shared" si="2"/>
        <v>0</v>
      </c>
      <c r="N199" s="160"/>
      <c r="O199" s="160"/>
    </row>
    <row r="200" spans="1:15" hidden="1" x14ac:dyDescent="0.25">
      <c r="A200" s="170" t="s">
        <v>159</v>
      </c>
      <c r="B200" s="171"/>
      <c r="C200" s="194">
        <v>5021304099</v>
      </c>
      <c r="D200" s="174">
        <f>IFERROR(VLOOKUP(C200,[7]TB!$C$11:$AB$271,26,FALSE),0)</f>
        <v>0</v>
      </c>
      <c r="E200" s="174">
        <f>IFERROR(VLOOKUP(C200,[7]TB!$C$11:$AC$271,27,FALSE),0)</f>
        <v>0</v>
      </c>
      <c r="F200" s="173">
        <f t="shared" si="2"/>
        <v>0</v>
      </c>
      <c r="N200" s="160"/>
      <c r="O200" s="160"/>
    </row>
    <row r="201" spans="1:15" hidden="1" x14ac:dyDescent="0.25">
      <c r="A201" s="170" t="s">
        <v>161</v>
      </c>
      <c r="B201" s="171"/>
      <c r="C201" s="194">
        <v>5021305002</v>
      </c>
      <c r="D201" s="174">
        <f>IFERROR(VLOOKUP(C201,[7]TB!$C$11:$AB$271,26,FALSE),0)</f>
        <v>0</v>
      </c>
      <c r="E201" s="174">
        <f>IFERROR(VLOOKUP(C201,[7]TB!$C$11:$AC$271,27,FALSE),0)</f>
        <v>0</v>
      </c>
      <c r="F201" s="173">
        <f t="shared" si="2"/>
        <v>0</v>
      </c>
      <c r="N201" s="160"/>
      <c r="O201" s="160"/>
    </row>
    <row r="202" spans="1:15" hidden="1" x14ac:dyDescent="0.25">
      <c r="A202" s="170" t="s">
        <v>162</v>
      </c>
      <c r="B202" s="171"/>
      <c r="C202" s="194">
        <v>5021305003</v>
      </c>
      <c r="D202" s="174">
        <f>IFERROR(VLOOKUP(C202,[7]TB!$C$11:$AB$271,26,FALSE),0)</f>
        <v>0</v>
      </c>
      <c r="E202" s="174">
        <f>IFERROR(VLOOKUP(C202,[7]TB!$C$11:$AC$271,27,FALSE),0)</f>
        <v>0</v>
      </c>
      <c r="F202" s="173">
        <f t="shared" si="2"/>
        <v>0</v>
      </c>
      <c r="N202" s="160"/>
      <c r="O202" s="160"/>
    </row>
    <row r="203" spans="1:15" hidden="1" x14ac:dyDescent="0.25">
      <c r="A203" s="170" t="s">
        <v>163</v>
      </c>
      <c r="B203" s="171"/>
      <c r="C203" s="194">
        <v>5021305007</v>
      </c>
      <c r="D203" s="174">
        <f>IFERROR(VLOOKUP(C203,[7]TB!$C$11:$AB$271,26,FALSE),0)</f>
        <v>0</v>
      </c>
      <c r="E203" s="174">
        <f>IFERROR(VLOOKUP(C203,[7]TB!$C$11:$AC$271,27,FALSE),0)</f>
        <v>0</v>
      </c>
      <c r="F203" s="173">
        <f t="shared" ref="F203:F248" si="3">D203+E203</f>
        <v>0</v>
      </c>
      <c r="N203" s="160"/>
      <c r="O203" s="160"/>
    </row>
    <row r="204" spans="1:15" hidden="1" x14ac:dyDescent="0.25">
      <c r="A204" s="170" t="s">
        <v>164</v>
      </c>
      <c r="B204" s="171"/>
      <c r="C204" s="194">
        <v>5021305099</v>
      </c>
      <c r="D204" s="174">
        <f>IFERROR(VLOOKUP(C204,[7]TB!$C$11:$AB$271,26,FALSE),0)</f>
        <v>0</v>
      </c>
      <c r="E204" s="174">
        <f>IFERROR(VLOOKUP(C204,[7]TB!$C$11:$AC$271,27,FALSE),0)</f>
        <v>0</v>
      </c>
      <c r="F204" s="173">
        <f t="shared" si="3"/>
        <v>0</v>
      </c>
      <c r="N204" s="160"/>
      <c r="O204" s="160"/>
    </row>
    <row r="205" spans="1:15" hidden="1" x14ac:dyDescent="0.25">
      <c r="A205" s="170" t="s">
        <v>165</v>
      </c>
      <c r="B205" s="171"/>
      <c r="C205" s="194">
        <v>5021306001</v>
      </c>
      <c r="D205" s="174">
        <f>IFERROR(VLOOKUP(C205,[7]TB!$C$11:$AB$271,26,FALSE),0)</f>
        <v>0</v>
      </c>
      <c r="E205" s="174">
        <f>IFERROR(VLOOKUP(C205,[7]TB!$C$11:$AC$271,27,FALSE),0)</f>
        <v>0</v>
      </c>
      <c r="F205" s="173">
        <f t="shared" si="3"/>
        <v>0</v>
      </c>
      <c r="N205" s="160"/>
      <c r="O205" s="160"/>
    </row>
    <row r="206" spans="1:15" hidden="1" x14ac:dyDescent="0.25">
      <c r="A206" s="170" t="s">
        <v>69</v>
      </c>
      <c r="B206" s="171"/>
      <c r="C206" s="194">
        <v>5021307000</v>
      </c>
      <c r="D206" s="174">
        <f>IFERROR(VLOOKUP(C206,[7]TB!$C$11:$AB$271,26,FALSE),0)</f>
        <v>0</v>
      </c>
      <c r="E206" s="174">
        <f>IFERROR(VLOOKUP(C206,[7]TB!$C$11:$AC$271,27,FALSE),0)</f>
        <v>0</v>
      </c>
      <c r="F206" s="173">
        <f t="shared" si="3"/>
        <v>0</v>
      </c>
      <c r="N206" s="160"/>
      <c r="O206" s="160"/>
    </row>
    <row r="207" spans="1:15" hidden="1" x14ac:dyDescent="0.25">
      <c r="A207" s="170" t="s">
        <v>160</v>
      </c>
      <c r="B207" s="171"/>
      <c r="C207" s="194">
        <v>5021309000</v>
      </c>
      <c r="D207" s="174">
        <f>IFERROR(VLOOKUP(C207,[7]TB!$C$11:$AB$271,26,FALSE),0)</f>
        <v>0</v>
      </c>
      <c r="E207" s="174">
        <f>IFERROR(VLOOKUP(C207,[7]TB!$C$11:$AC$271,27,FALSE),0)</f>
        <v>0</v>
      </c>
      <c r="F207" s="173">
        <f t="shared" si="3"/>
        <v>0</v>
      </c>
      <c r="N207" s="160"/>
      <c r="O207" s="160"/>
    </row>
    <row r="208" spans="1:15" hidden="1" x14ac:dyDescent="0.25">
      <c r="A208" s="170" t="s">
        <v>70</v>
      </c>
      <c r="B208" s="171"/>
      <c r="C208" s="194">
        <v>5021399099</v>
      </c>
      <c r="D208" s="174">
        <f>IFERROR(VLOOKUP(C208,[7]TB!$C$11:$AB$271,26,FALSE),0)</f>
        <v>0</v>
      </c>
      <c r="E208" s="174">
        <f>IFERROR(VLOOKUP(C208,[7]TB!$C$11:$AC$271,27,FALSE),0)</f>
        <v>0</v>
      </c>
      <c r="F208" s="173">
        <f t="shared" si="3"/>
        <v>0</v>
      </c>
      <c r="N208" s="160"/>
      <c r="O208" s="160"/>
    </row>
    <row r="209" spans="1:15" hidden="1" x14ac:dyDescent="0.25">
      <c r="A209" s="170" t="s">
        <v>166</v>
      </c>
      <c r="B209" s="171"/>
      <c r="C209" s="194">
        <v>5021402000</v>
      </c>
      <c r="D209" s="174">
        <f>IFERROR(VLOOKUP(C209,[7]TB!$C$11:$AB$271,26,FALSE),0)</f>
        <v>0</v>
      </c>
      <c r="E209" s="174">
        <f>IFERROR(VLOOKUP(C209,[7]TB!$C$11:$AC$271,27,FALSE),0)</f>
        <v>0</v>
      </c>
      <c r="F209" s="173">
        <f t="shared" si="3"/>
        <v>0</v>
      </c>
      <c r="N209" s="160"/>
      <c r="O209" s="160"/>
    </row>
    <row r="210" spans="1:15" hidden="1" x14ac:dyDescent="0.25">
      <c r="A210" s="170" t="s">
        <v>167</v>
      </c>
      <c r="B210" s="171"/>
      <c r="C210" s="194">
        <v>5021403000</v>
      </c>
      <c r="D210" s="174">
        <f>IFERROR(VLOOKUP(C210,[7]TB!$C$11:$AB$271,26,FALSE),0)</f>
        <v>0</v>
      </c>
      <c r="E210" s="174">
        <f>IFERROR(VLOOKUP(C210,[7]TB!$C$11:$AC$271,27,FALSE),0)</f>
        <v>0</v>
      </c>
      <c r="F210" s="173">
        <f t="shared" si="3"/>
        <v>0</v>
      </c>
      <c r="N210" s="160"/>
      <c r="O210" s="160"/>
    </row>
    <row r="211" spans="1:15" hidden="1" x14ac:dyDescent="0.25">
      <c r="A211" s="170" t="s">
        <v>168</v>
      </c>
      <c r="B211" s="171"/>
      <c r="C211" s="194">
        <v>5021405000</v>
      </c>
      <c r="D211" s="174">
        <f>IFERROR(VLOOKUP(C211,[7]TB!$C$11:$AB$271,26,FALSE),0)</f>
        <v>0</v>
      </c>
      <c r="E211" s="174">
        <f>IFERROR(VLOOKUP(C211,[7]TB!$C$11:$AC$271,27,FALSE),0)</f>
        <v>0</v>
      </c>
      <c r="F211" s="173">
        <f t="shared" si="3"/>
        <v>0</v>
      </c>
      <c r="N211" s="160"/>
      <c r="O211" s="160"/>
    </row>
    <row r="212" spans="1:15" hidden="1" x14ac:dyDescent="0.25">
      <c r="A212" s="170" t="s">
        <v>169</v>
      </c>
      <c r="B212" s="171"/>
      <c r="C212" s="194">
        <v>5021499000</v>
      </c>
      <c r="D212" s="174">
        <f>IFERROR(VLOOKUP(C212,[7]TB!$C$11:$AB$271,26,FALSE),0)</f>
        <v>0</v>
      </c>
      <c r="E212" s="174">
        <f>IFERROR(VLOOKUP(C212,[7]TB!$C$11:$AC$271,27,FALSE),0)</f>
        <v>0</v>
      </c>
      <c r="F212" s="173">
        <f t="shared" si="3"/>
        <v>0</v>
      </c>
      <c r="N212" s="160"/>
      <c r="O212" s="160"/>
    </row>
    <row r="213" spans="1:15" hidden="1" x14ac:dyDescent="0.25">
      <c r="A213" s="170" t="s">
        <v>72</v>
      </c>
      <c r="B213" s="171"/>
      <c r="C213" s="194">
        <v>5021502000</v>
      </c>
      <c r="D213" s="174">
        <f>IFERROR(VLOOKUP(C213,[7]TB!$C$11:$AB$271,26,FALSE),0)</f>
        <v>0</v>
      </c>
      <c r="E213" s="174">
        <f>IFERROR(VLOOKUP(C213,[7]TB!$C$11:$AC$271,27,FALSE),0)</f>
        <v>0</v>
      </c>
      <c r="F213" s="173">
        <f t="shared" si="3"/>
        <v>0</v>
      </c>
      <c r="N213" s="160"/>
      <c r="O213" s="160"/>
    </row>
    <row r="214" spans="1:15" hidden="1" x14ac:dyDescent="0.25">
      <c r="A214" s="170" t="s">
        <v>73</v>
      </c>
      <c r="B214" s="171"/>
      <c r="C214" s="194">
        <v>5021503000</v>
      </c>
      <c r="D214" s="174">
        <f>IFERROR(VLOOKUP(C214,[7]TB!$C$11:$AB$271,26,FALSE),0)</f>
        <v>0</v>
      </c>
      <c r="E214" s="174">
        <f>IFERROR(VLOOKUP(C214,[7]TB!$C$11:$AC$271,27,FALSE),0)</f>
        <v>0</v>
      </c>
      <c r="F214" s="173">
        <f t="shared" si="3"/>
        <v>0</v>
      </c>
      <c r="N214" s="160"/>
      <c r="O214" s="160"/>
    </row>
    <row r="215" spans="1:15" hidden="1" x14ac:dyDescent="0.25">
      <c r="A215" s="170" t="s">
        <v>172</v>
      </c>
      <c r="B215" s="171"/>
      <c r="C215" s="194">
        <v>5021601000</v>
      </c>
      <c r="D215" s="174">
        <f>IFERROR(VLOOKUP(C215,[7]TB!$C$11:$AB$271,26,FALSE),0)</f>
        <v>0</v>
      </c>
      <c r="E215" s="174">
        <f>IFERROR(VLOOKUP(C215,[7]TB!$C$11:$AC$271,27,FALSE),0)</f>
        <v>0</v>
      </c>
      <c r="F215" s="173">
        <f t="shared" si="3"/>
        <v>0</v>
      </c>
      <c r="N215" s="160"/>
      <c r="O215" s="160"/>
    </row>
    <row r="216" spans="1:15" hidden="1" x14ac:dyDescent="0.25">
      <c r="A216" s="170" t="s">
        <v>60</v>
      </c>
      <c r="B216" s="171"/>
      <c r="C216" s="194">
        <v>5029901000</v>
      </c>
      <c r="D216" s="174">
        <f>IFERROR(VLOOKUP(C216,[7]TB!$C$11:$AB$271,26,FALSE),0)</f>
        <v>0</v>
      </c>
      <c r="E216" s="174">
        <f>IFERROR(VLOOKUP(C216,[7]TB!$C$11:$AC$271,27,FALSE),0)</f>
        <v>0</v>
      </c>
      <c r="F216" s="173">
        <f t="shared" si="3"/>
        <v>0</v>
      </c>
      <c r="N216" s="160"/>
      <c r="O216" s="160"/>
    </row>
    <row r="217" spans="1:15" hidden="1" x14ac:dyDescent="0.25">
      <c r="A217" s="170" t="s">
        <v>150</v>
      </c>
      <c r="B217" s="171"/>
      <c r="C217" s="194">
        <v>5029902000</v>
      </c>
      <c r="D217" s="174">
        <f>IFERROR(VLOOKUP(C217,[7]TB!$C$11:$AB$271,26,FALSE),0)</f>
        <v>0</v>
      </c>
      <c r="E217" s="174">
        <f>IFERROR(VLOOKUP(C217,[7]TB!$C$11:$AC$271,27,FALSE),0)</f>
        <v>0</v>
      </c>
      <c r="F217" s="173">
        <f t="shared" si="3"/>
        <v>0</v>
      </c>
      <c r="N217" s="160"/>
      <c r="O217" s="160"/>
    </row>
    <row r="218" spans="1:15" hidden="1" x14ac:dyDescent="0.25">
      <c r="A218" s="170" t="s">
        <v>61</v>
      </c>
      <c r="B218" s="171"/>
      <c r="C218" s="194">
        <v>5029903000</v>
      </c>
      <c r="D218" s="174">
        <f>IFERROR(VLOOKUP(C218,[7]TB!$C$11:$AB$271,26,FALSE),0)</f>
        <v>0</v>
      </c>
      <c r="E218" s="174">
        <f>IFERROR(VLOOKUP(C218,[7]TB!$C$11:$AC$271,27,FALSE),0)</f>
        <v>0</v>
      </c>
      <c r="F218" s="173">
        <f t="shared" si="3"/>
        <v>0</v>
      </c>
      <c r="N218" s="160"/>
      <c r="O218" s="160"/>
    </row>
    <row r="219" spans="1:15" hidden="1" x14ac:dyDescent="0.25">
      <c r="A219" s="170" t="s">
        <v>62</v>
      </c>
      <c r="B219" s="171"/>
      <c r="C219" s="194">
        <v>5029904000</v>
      </c>
      <c r="D219" s="174">
        <f>IFERROR(VLOOKUP(C219,[7]TB!$C$11:$AB$271,26,FALSE),0)</f>
        <v>0</v>
      </c>
      <c r="E219" s="174">
        <f>IFERROR(VLOOKUP(C219,[7]TB!$C$11:$AC$271,27,FALSE),0)</f>
        <v>0</v>
      </c>
      <c r="F219" s="173">
        <f t="shared" si="3"/>
        <v>0</v>
      </c>
      <c r="N219" s="160"/>
      <c r="O219" s="160"/>
    </row>
    <row r="220" spans="1:15" hidden="1" x14ac:dyDescent="0.25">
      <c r="A220" s="170" t="s">
        <v>407</v>
      </c>
      <c r="B220" s="171"/>
      <c r="C220" s="194">
        <v>5029905001</v>
      </c>
      <c r="D220" s="174">
        <f>IFERROR(VLOOKUP(C220,[7]TB!$C$11:$AB$271,26,FALSE),0)</f>
        <v>0</v>
      </c>
      <c r="E220" s="174">
        <f>IFERROR(VLOOKUP(C220,[7]TB!$C$11:$AC$271,27,FALSE),0)</f>
        <v>0</v>
      </c>
      <c r="F220" s="173">
        <f t="shared" si="3"/>
        <v>0</v>
      </c>
      <c r="N220" s="160"/>
      <c r="O220" s="160"/>
    </row>
    <row r="221" spans="1:15" hidden="1" x14ac:dyDescent="0.25">
      <c r="A221" s="170" t="s">
        <v>408</v>
      </c>
      <c r="B221" s="171"/>
      <c r="C221" s="194">
        <v>5029905003</v>
      </c>
      <c r="D221" s="174">
        <f>IFERROR(VLOOKUP(C221,[7]TB!$C$11:$AB$271,26,FALSE),0)</f>
        <v>0</v>
      </c>
      <c r="E221" s="174">
        <f>IFERROR(VLOOKUP(C221,[7]TB!$C$11:$AC$271,27,FALSE),0)</f>
        <v>0</v>
      </c>
      <c r="F221" s="173">
        <f t="shared" si="3"/>
        <v>0</v>
      </c>
      <c r="N221" s="160"/>
      <c r="O221" s="160"/>
    </row>
    <row r="222" spans="1:15" hidden="1" x14ac:dyDescent="0.25">
      <c r="A222" s="170" t="s">
        <v>409</v>
      </c>
      <c r="B222" s="171"/>
      <c r="C222" s="194">
        <v>5029905004</v>
      </c>
      <c r="D222" s="174">
        <f>IFERROR(VLOOKUP(C222,[7]TB!$C$11:$AB$271,26,FALSE),0)</f>
        <v>0</v>
      </c>
      <c r="E222" s="174">
        <f>IFERROR(VLOOKUP(C222,[7]TB!$C$11:$AC$271,27,FALSE),0)</f>
        <v>0</v>
      </c>
      <c r="F222" s="173">
        <f t="shared" si="3"/>
        <v>0</v>
      </c>
      <c r="N222" s="160"/>
      <c r="O222" s="160"/>
    </row>
    <row r="223" spans="1:15" hidden="1" x14ac:dyDescent="0.25">
      <c r="A223" s="170" t="s">
        <v>410</v>
      </c>
      <c r="B223" s="171"/>
      <c r="C223" s="194">
        <v>5029905005</v>
      </c>
      <c r="D223" s="174">
        <f>IFERROR(VLOOKUP(C223,[7]TB!$C$11:$AB$271,26,FALSE),0)</f>
        <v>0</v>
      </c>
      <c r="E223" s="174">
        <f>IFERROR(VLOOKUP(C223,[7]TB!$C$11:$AC$271,27,FALSE),0)</f>
        <v>0</v>
      </c>
      <c r="F223" s="173">
        <f t="shared" si="3"/>
        <v>0</v>
      </c>
      <c r="N223" s="160"/>
      <c r="O223" s="160"/>
    </row>
    <row r="224" spans="1:15" hidden="1" x14ac:dyDescent="0.25">
      <c r="A224" s="170" t="s">
        <v>155</v>
      </c>
      <c r="B224" s="171"/>
      <c r="C224" s="194">
        <v>5029905006</v>
      </c>
      <c r="D224" s="174">
        <f>IFERROR(VLOOKUP(C224,[7]TB!$C$11:$AB$271,26,FALSE),0)</f>
        <v>0</v>
      </c>
      <c r="E224" s="174">
        <f>IFERROR(VLOOKUP(C224,[7]TB!$C$11:$AC$271,27,FALSE),0)</f>
        <v>0</v>
      </c>
      <c r="F224" s="173">
        <f t="shared" si="3"/>
        <v>0</v>
      </c>
      <c r="N224" s="160"/>
      <c r="O224" s="160"/>
    </row>
    <row r="225" spans="1:15" hidden="1" x14ac:dyDescent="0.25">
      <c r="A225" s="170" t="s">
        <v>59</v>
      </c>
      <c r="B225" s="171"/>
      <c r="C225" s="194">
        <v>5029906000</v>
      </c>
      <c r="D225" s="174">
        <f>IFERROR(VLOOKUP(C225,[7]TB!$C$11:$AB$271,26,FALSE),0)</f>
        <v>0</v>
      </c>
      <c r="E225" s="174">
        <f>IFERROR(VLOOKUP(C225,[7]TB!$C$11:$AC$271,27,FALSE),0)</f>
        <v>0</v>
      </c>
      <c r="F225" s="173">
        <f t="shared" si="3"/>
        <v>0</v>
      </c>
      <c r="N225" s="160"/>
      <c r="O225" s="160"/>
    </row>
    <row r="226" spans="1:15" hidden="1" x14ac:dyDescent="0.25">
      <c r="A226" s="170" t="s">
        <v>63</v>
      </c>
      <c r="B226" s="171"/>
      <c r="C226" s="194">
        <v>5029907000</v>
      </c>
      <c r="D226" s="174">
        <f>IFERROR(VLOOKUP(C226,[7]TB!$C$11:$AB$271,26,FALSE),0)</f>
        <v>0</v>
      </c>
      <c r="E226" s="174">
        <f>IFERROR(VLOOKUP(C226,[7]TB!$C$11:$AC$271,27,FALSE),0)</f>
        <v>0</v>
      </c>
      <c r="F226" s="173">
        <f t="shared" si="3"/>
        <v>0</v>
      </c>
      <c r="N226" s="160"/>
      <c r="O226" s="160"/>
    </row>
    <row r="227" spans="1:15" hidden="1" x14ac:dyDescent="0.25">
      <c r="A227" s="170" t="s">
        <v>71</v>
      </c>
      <c r="B227" s="171"/>
      <c r="C227" s="194">
        <v>5029908000</v>
      </c>
      <c r="D227" s="174">
        <f>IFERROR(VLOOKUP(C227,[7]TB!$C$11:$AB$271,26,FALSE),0)</f>
        <v>0</v>
      </c>
      <c r="E227" s="174">
        <f>IFERROR(VLOOKUP(C227,[7]TB!$C$11:$AC$271,27,FALSE),0)</f>
        <v>0</v>
      </c>
      <c r="F227" s="173">
        <f t="shared" si="3"/>
        <v>0</v>
      </c>
      <c r="N227" s="160"/>
      <c r="O227" s="160"/>
    </row>
    <row r="228" spans="1:15" hidden="1" x14ac:dyDescent="0.25">
      <c r="A228" s="170" t="s">
        <v>82</v>
      </c>
      <c r="B228" s="171"/>
      <c r="C228" s="194">
        <v>5029999099</v>
      </c>
      <c r="D228" s="174">
        <f>IFERROR(VLOOKUP(C228,[7]TB!$C$11:$AB$271,26,FALSE),0)</f>
        <v>0</v>
      </c>
      <c r="E228" s="174">
        <f>IFERROR(VLOOKUP(C228,[7]TB!$C$11:$AC$271,27,FALSE),0)</f>
        <v>0</v>
      </c>
      <c r="F228" s="173">
        <f t="shared" si="3"/>
        <v>0</v>
      </c>
      <c r="N228" s="160"/>
      <c r="O228" s="160"/>
    </row>
    <row r="229" spans="1:15" hidden="1" x14ac:dyDescent="0.25">
      <c r="A229" s="170" t="s">
        <v>170</v>
      </c>
      <c r="B229" s="171"/>
      <c r="C229" s="194">
        <v>5030104000</v>
      </c>
      <c r="D229" s="174">
        <f>IFERROR(VLOOKUP(C229,[7]TB!$C$11:$AB$271,26,FALSE),0)</f>
        <v>0</v>
      </c>
      <c r="E229" s="174">
        <f>IFERROR(VLOOKUP(C229,[7]TB!$C$11:$AC$271,27,FALSE),0)</f>
        <v>0</v>
      </c>
      <c r="F229" s="173">
        <f t="shared" si="3"/>
        <v>0</v>
      </c>
      <c r="N229" s="160"/>
      <c r="O229" s="160"/>
    </row>
    <row r="230" spans="1:15" hidden="1" x14ac:dyDescent="0.25">
      <c r="A230" s="170" t="s">
        <v>386</v>
      </c>
      <c r="B230" s="171"/>
      <c r="C230" s="194">
        <v>5050102003</v>
      </c>
      <c r="D230" s="174">
        <f>IFERROR(VLOOKUP(C230,[7]TB!$C$11:$AB$271,26,FALSE),0)</f>
        <v>0</v>
      </c>
      <c r="E230" s="174">
        <f>IFERROR(VLOOKUP(C230,[7]TB!$C$11:$AC$271,27,FALSE),0)</f>
        <v>0</v>
      </c>
      <c r="F230" s="173">
        <f t="shared" si="3"/>
        <v>0</v>
      </c>
      <c r="N230" s="160"/>
      <c r="O230" s="160"/>
    </row>
    <row r="231" spans="1:15" hidden="1" x14ac:dyDescent="0.25">
      <c r="A231" s="170" t="s">
        <v>74</v>
      </c>
      <c r="B231" s="171"/>
      <c r="C231" s="194">
        <v>5050104001</v>
      </c>
      <c r="D231" s="174">
        <f>IFERROR(VLOOKUP(C231,[7]TB!$C$11:$AB$271,26,FALSE),0)</f>
        <v>0</v>
      </c>
      <c r="E231" s="174">
        <f>IFERROR(VLOOKUP(C231,[7]TB!$C$11:$AC$271,27,FALSE),0)</f>
        <v>0</v>
      </c>
      <c r="F231" s="173">
        <f t="shared" si="3"/>
        <v>0</v>
      </c>
      <c r="N231" s="160"/>
      <c r="O231" s="160"/>
    </row>
    <row r="232" spans="1:15" hidden="1" x14ac:dyDescent="0.25">
      <c r="A232" s="170" t="s">
        <v>173</v>
      </c>
      <c r="B232" s="171"/>
      <c r="C232" s="194">
        <v>5050104099</v>
      </c>
      <c r="D232" s="174">
        <f>IFERROR(VLOOKUP(C232,[7]TB!$C$11:$AB$271,26,FALSE),0)</f>
        <v>0</v>
      </c>
      <c r="E232" s="174">
        <f>IFERROR(VLOOKUP(C232,[7]TB!$C$11:$AC$271,27,FALSE),0)</f>
        <v>0</v>
      </c>
      <c r="F232" s="173">
        <f t="shared" si="3"/>
        <v>0</v>
      </c>
      <c r="N232" s="160"/>
      <c r="O232" s="160"/>
    </row>
    <row r="233" spans="1:15" hidden="1" x14ac:dyDescent="0.25">
      <c r="A233" s="170" t="s">
        <v>75</v>
      </c>
      <c r="B233" s="171"/>
      <c r="C233" s="194">
        <v>5050105002</v>
      </c>
      <c r="D233" s="174">
        <f>IFERROR(VLOOKUP(C233,[7]TB!$C$11:$AB$271,26,FALSE),0)</f>
        <v>0</v>
      </c>
      <c r="E233" s="174">
        <f>IFERROR(VLOOKUP(C233,[7]TB!$C$11:$AC$271,27,FALSE),0)</f>
        <v>0</v>
      </c>
      <c r="F233" s="173">
        <f t="shared" si="3"/>
        <v>0</v>
      </c>
      <c r="N233" s="160"/>
      <c r="O233" s="160"/>
    </row>
    <row r="234" spans="1:15" hidden="1" x14ac:dyDescent="0.25">
      <c r="A234" s="170" t="s">
        <v>77</v>
      </c>
      <c r="B234" s="171"/>
      <c r="C234" s="194">
        <v>5050105003</v>
      </c>
      <c r="D234" s="174">
        <f>IFERROR(VLOOKUP(C234,[7]TB!$C$11:$AB$271,26,FALSE),0)</f>
        <v>0</v>
      </c>
      <c r="E234" s="174">
        <f>IFERROR(VLOOKUP(C234,[7]TB!$C$11:$AC$271,27,FALSE),0)</f>
        <v>0</v>
      </c>
      <c r="F234" s="173">
        <f t="shared" si="3"/>
        <v>0</v>
      </c>
      <c r="N234" s="160"/>
      <c r="O234" s="160"/>
    </row>
    <row r="235" spans="1:15" hidden="1" x14ac:dyDescent="0.25">
      <c r="A235" s="170" t="s">
        <v>78</v>
      </c>
      <c r="B235" s="171"/>
      <c r="C235" s="194">
        <v>5050105007</v>
      </c>
      <c r="D235" s="174">
        <f>IFERROR(VLOOKUP(C235,[7]TB!$C$11:$AB$271,26,FALSE),0)</f>
        <v>0</v>
      </c>
      <c r="E235" s="174">
        <f>IFERROR(VLOOKUP(C235,[7]TB!$C$11:$AC$271,27,FALSE),0)</f>
        <v>0</v>
      </c>
      <c r="F235" s="173">
        <f t="shared" si="3"/>
        <v>0</v>
      </c>
      <c r="N235" s="160"/>
      <c r="O235" s="160"/>
    </row>
    <row r="236" spans="1:15" hidden="1" x14ac:dyDescent="0.25">
      <c r="A236" s="170" t="s">
        <v>175</v>
      </c>
      <c r="B236" s="171"/>
      <c r="C236" s="194">
        <v>5050105009</v>
      </c>
      <c r="D236" s="174">
        <f>IFERROR(VLOOKUP(C236,[7]TB!$C$11:$AB$271,26,FALSE),0)</f>
        <v>0</v>
      </c>
      <c r="E236" s="174">
        <f>IFERROR(VLOOKUP(C236,[7]TB!$C$11:$AC$271,27,FALSE),0)</f>
        <v>0</v>
      </c>
      <c r="F236" s="173">
        <f t="shared" si="3"/>
        <v>0</v>
      </c>
      <c r="N236" s="160"/>
      <c r="O236" s="160"/>
    </row>
    <row r="237" spans="1:15" hidden="1" x14ac:dyDescent="0.25">
      <c r="A237" s="170" t="s">
        <v>176</v>
      </c>
      <c r="B237" s="171"/>
      <c r="C237" s="194">
        <v>5050105011</v>
      </c>
      <c r="D237" s="174">
        <f>IFERROR(VLOOKUP(C237,[7]TB!$C$11:$AB$271,26,FALSE),0)</f>
        <v>0</v>
      </c>
      <c r="E237" s="174">
        <f>IFERROR(VLOOKUP(C237,[7]TB!$C$11:$AC$271,27,FALSE),0)</f>
        <v>0</v>
      </c>
      <c r="F237" s="173">
        <f t="shared" si="3"/>
        <v>0</v>
      </c>
      <c r="N237" s="160"/>
      <c r="O237" s="160"/>
    </row>
    <row r="238" spans="1:15" hidden="1" x14ac:dyDescent="0.25">
      <c r="A238" s="170" t="s">
        <v>79</v>
      </c>
      <c r="B238" s="171"/>
      <c r="C238" s="194">
        <v>5050105013</v>
      </c>
      <c r="D238" s="174">
        <f>IFERROR(VLOOKUP(C238,[7]TB!$C$11:$AB$271,26,FALSE),0)</f>
        <v>0</v>
      </c>
      <c r="E238" s="174">
        <f>IFERROR(VLOOKUP(C238,[7]TB!$C$11:$AC$271,27,FALSE),0)</f>
        <v>0</v>
      </c>
      <c r="F238" s="173">
        <f t="shared" si="3"/>
        <v>0</v>
      </c>
      <c r="N238" s="160"/>
      <c r="O238" s="160"/>
    </row>
    <row r="239" spans="1:15" hidden="1" x14ac:dyDescent="0.25">
      <c r="A239" s="170" t="s">
        <v>259</v>
      </c>
      <c r="B239" s="171"/>
      <c r="C239" s="194">
        <v>5050105014</v>
      </c>
      <c r="D239" s="174">
        <f>IFERROR(VLOOKUP(C239,[7]TB!$C$11:$AB$271,26,FALSE),0)</f>
        <v>0</v>
      </c>
      <c r="E239" s="174">
        <f>IFERROR(VLOOKUP(C239,[7]TB!$C$11:$AC$271,27,FALSE),0)</f>
        <v>0</v>
      </c>
      <c r="F239" s="173">
        <f t="shared" si="3"/>
        <v>0</v>
      </c>
      <c r="N239" s="160"/>
      <c r="O239" s="160"/>
    </row>
    <row r="240" spans="1:15" hidden="1" x14ac:dyDescent="0.25">
      <c r="A240" s="170" t="s">
        <v>177</v>
      </c>
      <c r="B240" s="171"/>
      <c r="C240" s="194">
        <v>5050105099</v>
      </c>
      <c r="D240" s="174">
        <f>IFERROR(VLOOKUP(C240,[7]TB!$C$11:$AB$271,26,FALSE),0)</f>
        <v>0</v>
      </c>
      <c r="E240" s="174">
        <f>IFERROR(VLOOKUP(C240,[7]TB!$C$11:$AC$271,27,FALSE),0)</f>
        <v>0</v>
      </c>
      <c r="F240" s="173">
        <f t="shared" si="3"/>
        <v>0</v>
      </c>
      <c r="N240" s="160"/>
      <c r="O240" s="160"/>
    </row>
    <row r="241" spans="1:15" hidden="1" x14ac:dyDescent="0.25">
      <c r="A241" s="170" t="s">
        <v>80</v>
      </c>
      <c r="B241" s="171"/>
      <c r="C241" s="194">
        <v>5050106001</v>
      </c>
      <c r="D241" s="174">
        <f>IFERROR(VLOOKUP(C241,[7]TB!$C$11:$AB$271,26,FALSE),0)</f>
        <v>0</v>
      </c>
      <c r="E241" s="174">
        <f>IFERROR(VLOOKUP(C241,[7]TB!$C$11:$AC$271,27,FALSE),0)</f>
        <v>0</v>
      </c>
      <c r="F241" s="173">
        <f t="shared" si="3"/>
        <v>0</v>
      </c>
      <c r="N241" s="160"/>
      <c r="O241" s="160"/>
    </row>
    <row r="242" spans="1:15" hidden="1" x14ac:dyDescent="0.25">
      <c r="A242" s="170" t="s">
        <v>76</v>
      </c>
      <c r="B242" s="171"/>
      <c r="C242" s="194">
        <v>5050107001</v>
      </c>
      <c r="D242" s="174">
        <f>IFERROR(VLOOKUP(C242,[7]TB!$C$11:$AB$271,26,FALSE),0)</f>
        <v>0</v>
      </c>
      <c r="E242" s="174">
        <f>IFERROR(VLOOKUP(C242,[7]TB!$C$11:$AC$271,27,FALSE),0)</f>
        <v>0</v>
      </c>
      <c r="F242" s="173">
        <f t="shared" si="3"/>
        <v>0</v>
      </c>
      <c r="N242" s="160"/>
      <c r="O242" s="160"/>
    </row>
    <row r="243" spans="1:15" hidden="1" x14ac:dyDescent="0.25">
      <c r="A243" s="170" t="s">
        <v>174</v>
      </c>
      <c r="B243" s="171"/>
      <c r="C243" s="194">
        <v>5050107002</v>
      </c>
      <c r="D243" s="174">
        <f>IFERROR(VLOOKUP(C243,[7]TB!$C$11:$AB$271,26,FALSE),0)</f>
        <v>0</v>
      </c>
      <c r="E243" s="174">
        <f>IFERROR(VLOOKUP(C243,[7]TB!$C$11:$AC$271,27,FALSE),0)</f>
        <v>0</v>
      </c>
      <c r="F243" s="173">
        <f t="shared" si="3"/>
        <v>0</v>
      </c>
      <c r="N243" s="160"/>
      <c r="O243" s="160"/>
    </row>
    <row r="244" spans="1:15" hidden="1" x14ac:dyDescent="0.25">
      <c r="A244" s="170" t="s">
        <v>81</v>
      </c>
      <c r="B244" s="171"/>
      <c r="C244" s="194">
        <v>5050199099</v>
      </c>
      <c r="D244" s="174">
        <f>IFERROR(VLOOKUP(C244,[7]TB!$C$11:$AB$271,26,FALSE),0)</f>
        <v>0</v>
      </c>
      <c r="E244" s="174">
        <f>IFERROR(VLOOKUP(C244,[7]TB!$C$11:$AC$271,27,FALSE),0)</f>
        <v>0</v>
      </c>
      <c r="F244" s="173">
        <f t="shared" si="3"/>
        <v>0</v>
      </c>
      <c r="N244" s="160"/>
      <c r="O244" s="160"/>
    </row>
    <row r="245" spans="1:15" hidden="1" x14ac:dyDescent="0.25">
      <c r="A245" s="170" t="s">
        <v>356</v>
      </c>
      <c r="B245" s="171"/>
      <c r="C245" s="194">
        <v>5050201000</v>
      </c>
      <c r="D245" s="174">
        <f>IFERROR(VLOOKUP(C245,[7]TB!$C$11:$AB$271,26,FALSE),0)</f>
        <v>0</v>
      </c>
      <c r="E245" s="174">
        <f>IFERROR(VLOOKUP(C245,[7]TB!$C$11:$AC$271,27,FALSE),0)</f>
        <v>0</v>
      </c>
      <c r="F245" s="173">
        <f t="shared" si="3"/>
        <v>0</v>
      </c>
      <c r="N245" s="160"/>
      <c r="O245" s="160"/>
    </row>
    <row r="246" spans="1:15" hidden="1" x14ac:dyDescent="0.25">
      <c r="A246" s="170" t="s">
        <v>178</v>
      </c>
      <c r="B246" s="171"/>
      <c r="C246" s="194">
        <v>5050409000</v>
      </c>
      <c r="D246" s="174">
        <f>IFERROR(VLOOKUP(C246,[7]TB!$C$11:$AB$271,26,FALSE),0)</f>
        <v>0</v>
      </c>
      <c r="E246" s="174">
        <f>IFERROR(VLOOKUP(C246,[7]TB!$C$11:$AC$271,27,FALSE),0)</f>
        <v>0</v>
      </c>
      <c r="F246" s="173">
        <f t="shared" si="3"/>
        <v>0</v>
      </c>
      <c r="N246" s="160"/>
      <c r="O246" s="160"/>
    </row>
    <row r="247" spans="1:15" hidden="1" x14ac:dyDescent="0.25">
      <c r="A247" s="189" t="s">
        <v>179</v>
      </c>
      <c r="C247" s="194">
        <v>5050499000</v>
      </c>
      <c r="D247" s="174">
        <f>IFERROR(VLOOKUP(C247,[7]TB!$C$11:$AB$271,26,FALSE),0)</f>
        <v>0</v>
      </c>
      <c r="E247" s="174">
        <f>IFERROR(VLOOKUP(C247,[7]TB!$C$11:$AC$271,27,FALSE),0)</f>
        <v>0</v>
      </c>
      <c r="F247" s="173">
        <f t="shared" si="3"/>
        <v>0</v>
      </c>
      <c r="N247" s="160"/>
      <c r="O247" s="160"/>
    </row>
    <row r="248" spans="1:15" hidden="1" x14ac:dyDescent="0.25">
      <c r="A248" s="189" t="s">
        <v>370</v>
      </c>
      <c r="B248" s="186" t="s">
        <v>96</v>
      </c>
      <c r="C248" s="194">
        <v>5060401000</v>
      </c>
      <c r="D248" s="174">
        <f>IFERROR(VLOOKUP(C248,[7]TB!$C$11:$AB$271,26,FALSE),0)</f>
        <v>0</v>
      </c>
      <c r="E248" s="174">
        <f>IFERROR(VLOOKUP(C248,[7]TB!$C$11:$AC$271,27,FALSE),0)</f>
        <v>0</v>
      </c>
      <c r="F248" s="173">
        <f t="shared" si="3"/>
        <v>0</v>
      </c>
      <c r="N248" s="160"/>
      <c r="O248" s="160"/>
    </row>
    <row r="249" spans="1:15" ht="16.5" thickTop="1" x14ac:dyDescent="0.25">
      <c r="B249" s="186"/>
      <c r="C249" s="194"/>
      <c r="D249" s="174"/>
      <c r="E249" s="174"/>
      <c r="F249" s="173"/>
      <c r="N249" s="160"/>
      <c r="O249" s="160"/>
    </row>
    <row r="250" spans="1:15" ht="16.5" thickBot="1" x14ac:dyDescent="0.3">
      <c r="C250" s="236"/>
      <c r="D250" s="238">
        <f>SUM(D10:D248)</f>
        <v>19282000</v>
      </c>
      <c r="E250" s="238">
        <f>SUM(E10:E248)</f>
        <v>19282000</v>
      </c>
      <c r="F250" s="238">
        <f>SUM(F10:F248)</f>
        <v>38564000</v>
      </c>
      <c r="G250" s="238"/>
      <c r="H250" s="238"/>
      <c r="I250" s="238"/>
      <c r="J250" s="238"/>
      <c r="K250" s="238"/>
      <c r="L250" s="238"/>
      <c r="M250" s="238"/>
      <c r="N250" s="238"/>
      <c r="O250" s="238"/>
    </row>
    <row r="251" spans="1:15" ht="16.5" thickTop="1" x14ac:dyDescent="0.25">
      <c r="A251" s="185" t="s">
        <v>411</v>
      </c>
      <c r="C251" s="235"/>
      <c r="D251" s="209"/>
      <c r="E251" s="209"/>
      <c r="F251" s="209"/>
      <c r="O251" s="160"/>
    </row>
    <row r="252" spans="1:15" x14ac:dyDescent="0.25">
      <c r="C252" s="235"/>
      <c r="D252" s="201" t="s">
        <v>414</v>
      </c>
      <c r="E252" s="201">
        <f>D250-E250</f>
        <v>0</v>
      </c>
      <c r="O252" s="160"/>
    </row>
    <row r="253" spans="1:15" x14ac:dyDescent="0.25">
      <c r="C253" s="235"/>
      <c r="D253" s="160"/>
      <c r="E253" s="160"/>
    </row>
    <row r="254" spans="1:15" x14ac:dyDescent="0.25">
      <c r="C254" s="235"/>
      <c r="D254" s="169" t="s">
        <v>389</v>
      </c>
      <c r="E254" s="160"/>
    </row>
    <row r="255" spans="1:15" x14ac:dyDescent="0.25">
      <c r="C255" s="195"/>
      <c r="D255" s="196" t="s">
        <v>362</v>
      </c>
      <c r="E255" s="160"/>
    </row>
    <row r="256" spans="1:15" x14ac:dyDescent="0.25">
      <c r="A256" s="287"/>
    </row>
    <row r="257" spans="1:5" x14ac:dyDescent="0.25">
      <c r="A257" s="288"/>
    </row>
    <row r="261" spans="1:5" x14ac:dyDescent="0.25">
      <c r="D261" s="201">
        <f>[5]TB!$AB$272</f>
        <v>19282000</v>
      </c>
      <c r="E261" s="201">
        <f>[5]TB!$AC$272</f>
        <v>19282000</v>
      </c>
    </row>
    <row r="262" spans="1:5" x14ac:dyDescent="0.25">
      <c r="D262" s="201">
        <f>D250-D261</f>
        <v>0</v>
      </c>
      <c r="E262" s="201">
        <f>E261-E250</f>
        <v>0</v>
      </c>
    </row>
    <row r="264" spans="1:5" x14ac:dyDescent="0.25">
      <c r="E264" s="259"/>
    </row>
  </sheetData>
  <autoFilter ref="C9:O252"/>
  <sortState ref="A11:U251">
    <sortCondition ref="C10"/>
  </sortState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</sheetPr>
  <dimension ref="A1:AG258"/>
  <sheetViews>
    <sheetView view="pageBreakPreview" zoomScaleNormal="85" zoomScaleSheetLayoutView="100" workbookViewId="0">
      <pane xSplit="3" ySplit="9" topLeftCell="D10" activePane="bottomRight" state="frozen"/>
      <selection activeCell="J32" sqref="J32"/>
      <selection pane="topRight" activeCell="J32" sqref="J32"/>
      <selection pane="bottomLeft" activeCell="J32" sqref="J32"/>
      <selection pane="bottomRight" activeCell="J32" sqref="J32"/>
    </sheetView>
  </sheetViews>
  <sheetFormatPr defaultColWidth="9.140625" defaultRowHeight="15.75" x14ac:dyDescent="0.25"/>
  <cols>
    <col min="1" max="1" width="48.7109375" style="189" customWidth="1"/>
    <col min="2" max="2" width="8.7109375" style="190" hidden="1" customWidth="1"/>
    <col min="3" max="3" width="12.42578125" style="235" bestFit="1" customWidth="1"/>
    <col min="4" max="4" width="18" style="160" customWidth="1"/>
    <col min="5" max="9" width="17.85546875" style="160" customWidth="1"/>
    <col min="10" max="10" width="20.85546875" style="160" customWidth="1"/>
    <col min="11" max="11" width="16.7109375" style="158" hidden="1" customWidth="1"/>
    <col min="12" max="12" width="9.140625" style="158" hidden="1" customWidth="1"/>
    <col min="13" max="13" width="15.140625" style="160" hidden="1" customWidth="1"/>
    <col min="14" max="14" width="16" style="160" hidden="1" customWidth="1"/>
    <col min="15" max="15" width="9.140625" style="158" hidden="1" customWidth="1"/>
    <col min="16" max="16" width="16" style="158" hidden="1" customWidth="1"/>
    <col min="17" max="17" width="16" style="158" customWidth="1"/>
    <col min="18" max="18" width="9.140625" style="158" customWidth="1"/>
    <col min="19" max="19" width="12.5703125" style="160" customWidth="1"/>
    <col min="20" max="20" width="12.42578125" style="160" customWidth="1"/>
    <col min="21" max="21" width="17" style="160" customWidth="1"/>
    <col min="22" max="22" width="14.5703125" style="160" customWidth="1"/>
    <col min="23" max="23" width="9.140625" style="158" customWidth="1"/>
    <col min="24" max="25" width="16.5703125" style="158" customWidth="1"/>
    <col min="26" max="27" width="16.7109375" style="160" customWidth="1"/>
    <col min="28" max="28" width="15.28515625" style="160" customWidth="1"/>
    <col min="29" max="30" width="16.7109375" style="160" customWidth="1"/>
    <col min="31" max="31" width="9.140625" style="158" customWidth="1"/>
    <col min="32" max="32" width="16.7109375" style="158" customWidth="1"/>
    <col min="33" max="33" width="13.85546875" style="158" customWidth="1"/>
    <col min="34" max="35" width="9.140625" style="158" customWidth="1"/>
    <col min="36" max="16384" width="9.140625" style="158"/>
  </cols>
  <sheetData>
    <row r="1" spans="1:33" x14ac:dyDescent="0.25">
      <c r="A1" s="348" t="s">
        <v>0</v>
      </c>
      <c r="B1" s="348"/>
      <c r="C1" s="348"/>
      <c r="D1" s="348"/>
      <c r="E1" s="348"/>
      <c r="F1" s="329"/>
      <c r="G1" s="329"/>
      <c r="H1" s="329"/>
      <c r="I1" s="329"/>
      <c r="K1" s="159"/>
    </row>
    <row r="2" spans="1:33" x14ac:dyDescent="0.25">
      <c r="A2" s="348" t="s">
        <v>1</v>
      </c>
      <c r="B2" s="348"/>
      <c r="C2" s="348"/>
      <c r="D2" s="348"/>
      <c r="E2" s="348"/>
      <c r="F2" s="329"/>
      <c r="G2" s="329"/>
      <c r="H2" s="329"/>
      <c r="I2" s="329"/>
    </row>
    <row r="3" spans="1:33" x14ac:dyDescent="0.25">
      <c r="A3" s="349" t="s">
        <v>437</v>
      </c>
      <c r="B3" s="349"/>
      <c r="C3" s="349"/>
      <c r="D3" s="349"/>
      <c r="E3" s="349"/>
      <c r="F3" s="330"/>
      <c r="G3" s="330"/>
      <c r="H3" s="330"/>
      <c r="I3" s="330"/>
    </row>
    <row r="4" spans="1:33" x14ac:dyDescent="0.25">
      <c r="A4" s="350" t="s">
        <v>425</v>
      </c>
      <c r="B4" s="350"/>
      <c r="C4" s="350"/>
      <c r="D4" s="350"/>
      <c r="E4" s="350"/>
      <c r="F4" s="331"/>
      <c r="G4" s="331"/>
      <c r="H4" s="331"/>
      <c r="I4" s="331"/>
    </row>
    <row r="5" spans="1:33" x14ac:dyDescent="0.25">
      <c r="A5" s="351" t="s">
        <v>436</v>
      </c>
      <c r="B5" s="351"/>
      <c r="C5" s="351"/>
      <c r="D5" s="351"/>
      <c r="E5" s="351"/>
      <c r="F5" s="332"/>
      <c r="G5" s="332"/>
      <c r="H5" s="332"/>
      <c r="I5" s="332"/>
      <c r="N5" s="160">
        <f>SUM(D10:D108)</f>
        <v>11000000</v>
      </c>
    </row>
    <row r="6" spans="1:33" x14ac:dyDescent="0.25">
      <c r="A6" s="351"/>
      <c r="B6" s="351"/>
      <c r="C6" s="351"/>
      <c r="D6" s="351"/>
      <c r="E6" s="351"/>
      <c r="F6" s="332"/>
      <c r="G6" s="332"/>
      <c r="H6" s="332"/>
      <c r="I6" s="332"/>
      <c r="N6" s="160">
        <f ca="1">SUM(E10:E108)</f>
        <v>0</v>
      </c>
    </row>
    <row r="7" spans="1:33" x14ac:dyDescent="0.25">
      <c r="A7" s="346" t="s">
        <v>83</v>
      </c>
      <c r="B7" s="161" t="s">
        <v>84</v>
      </c>
      <c r="C7" s="334" t="s">
        <v>180</v>
      </c>
      <c r="D7" s="353" t="s">
        <v>86</v>
      </c>
      <c r="E7" s="353" t="s">
        <v>87</v>
      </c>
      <c r="F7" s="352" t="s">
        <v>439</v>
      </c>
      <c r="G7" s="352"/>
      <c r="H7" s="352" t="s">
        <v>440</v>
      </c>
      <c r="I7" s="352"/>
      <c r="N7" s="164">
        <f ca="1">N5-N6</f>
        <v>0</v>
      </c>
    </row>
    <row r="8" spans="1:33" x14ac:dyDescent="0.25">
      <c r="A8" s="347"/>
      <c r="B8" s="165" t="s">
        <v>85</v>
      </c>
      <c r="C8" s="335" t="s">
        <v>85</v>
      </c>
      <c r="D8" s="354"/>
      <c r="E8" s="354"/>
      <c r="F8" s="336" t="s">
        <v>86</v>
      </c>
      <c r="G8" s="336" t="s">
        <v>87</v>
      </c>
      <c r="H8" s="336" t="s">
        <v>86</v>
      </c>
      <c r="I8" s="336" t="s">
        <v>87</v>
      </c>
    </row>
    <row r="9" spans="1:33" x14ac:dyDescent="0.25">
      <c r="A9" s="330"/>
      <c r="B9" s="168"/>
      <c r="C9" s="168"/>
      <c r="D9" s="169"/>
      <c r="E9" s="169"/>
      <c r="F9" s="169"/>
      <c r="G9" s="169"/>
      <c r="H9" s="169"/>
      <c r="I9" s="169"/>
    </row>
    <row r="10" spans="1:33" s="160" customFormat="1" hidden="1" x14ac:dyDescent="0.25">
      <c r="A10" s="170" t="s">
        <v>2</v>
      </c>
      <c r="B10" s="171"/>
      <c r="C10" s="223">
        <v>1010101000</v>
      </c>
      <c r="D10" s="172">
        <f>IFERROR(VLOOKUP(C10,'[2]tb control'!$C$10:$D$248,2,FALSE),0)</f>
        <v>0</v>
      </c>
      <c r="E10" s="173">
        <f ca="1">VLOOKUP(C10,'Restated FC3-Pre TB'!$C$10:$E$112,3,FALSE)</f>
        <v>0</v>
      </c>
      <c r="F10" s="173"/>
      <c r="G10" s="173"/>
      <c r="H10" s="173"/>
      <c r="I10" s="173"/>
      <c r="J10" s="160">
        <f t="shared" ref="J10:J73" ca="1" si="0">D10+E10</f>
        <v>0</v>
      </c>
      <c r="K10" s="174">
        <f ca="1">SUM(D10:E10)</f>
        <v>0</v>
      </c>
      <c r="O10" s="158"/>
      <c r="P10" s="158"/>
      <c r="Q10" s="158"/>
      <c r="R10" s="158"/>
      <c r="W10" s="158"/>
      <c r="X10" s="160">
        <v>33163.9</v>
      </c>
      <c r="Y10" s="160">
        <f>D10-X10</f>
        <v>-33163.9</v>
      </c>
      <c r="AF10" s="160">
        <f ca="1">D10+E10</f>
        <v>0</v>
      </c>
      <c r="AG10" s="160">
        <f ca="1">D10+E10</f>
        <v>0</v>
      </c>
    </row>
    <row r="11" spans="1:33" s="160" customFormat="1" hidden="1" x14ac:dyDescent="0.25">
      <c r="A11" s="170" t="s">
        <v>3</v>
      </c>
      <c r="B11" s="171"/>
      <c r="C11" s="194">
        <v>1010102000</v>
      </c>
      <c r="D11" s="172">
        <f>IFERROR(VLOOKUP(C11,'[2]tb control'!$C$10:$D$248,2,FALSE),0)</f>
        <v>0</v>
      </c>
      <c r="E11" s="173">
        <f>IFERROR(VLOOKUP(C11,'[2]tb control'!$C$10:$E$248,3,FALSE),0)</f>
        <v>0</v>
      </c>
      <c r="F11" s="173"/>
      <c r="G11" s="173"/>
      <c r="H11" s="173"/>
      <c r="I11" s="173"/>
      <c r="J11" s="160">
        <f t="shared" si="0"/>
        <v>0</v>
      </c>
      <c r="K11" s="174"/>
      <c r="O11" s="158"/>
      <c r="P11" s="158"/>
      <c r="Q11" s="158"/>
      <c r="R11" s="158"/>
      <c r="W11" s="158"/>
      <c r="X11" s="160">
        <v>12008800.93</v>
      </c>
      <c r="Y11" s="160">
        <f t="shared" ref="Y11:Y76" si="1">D11-X11</f>
        <v>-12008800.93</v>
      </c>
      <c r="AF11" s="160">
        <f t="shared" ref="AF11:AF74" si="2">D11+E11</f>
        <v>0</v>
      </c>
      <c r="AG11" s="160">
        <f t="shared" ref="AG11:AG74" si="3">D11+E11</f>
        <v>0</v>
      </c>
    </row>
    <row r="12" spans="1:33" s="160" customFormat="1" hidden="1" x14ac:dyDescent="0.25">
      <c r="A12" s="170" t="s">
        <v>100</v>
      </c>
      <c r="B12" s="171"/>
      <c r="C12" s="223">
        <v>1010202016</v>
      </c>
      <c r="D12" s="172">
        <f>IFERROR(VLOOKUP(C12,'[2]tb control'!$C$10:$D$248,2,FALSE),0)</f>
        <v>0</v>
      </c>
      <c r="E12" s="173">
        <f>IFERROR(VLOOKUP(C12,'[2]tb control'!$C$10:$E$248,3,FALSE),0)</f>
        <v>0</v>
      </c>
      <c r="F12" s="173"/>
      <c r="G12" s="173"/>
      <c r="H12" s="173"/>
      <c r="I12" s="173"/>
      <c r="J12" s="160">
        <f t="shared" si="0"/>
        <v>0</v>
      </c>
      <c r="K12" s="174"/>
      <c r="O12" s="158"/>
      <c r="P12" s="158"/>
      <c r="Q12" s="158"/>
      <c r="R12" s="158"/>
      <c r="W12" s="158"/>
      <c r="X12" s="160">
        <v>300</v>
      </c>
      <c r="Y12" s="160">
        <f t="shared" si="1"/>
        <v>-300</v>
      </c>
      <c r="AA12" s="160" t="s">
        <v>186</v>
      </c>
      <c r="AF12" s="160">
        <f t="shared" si="2"/>
        <v>0</v>
      </c>
      <c r="AG12" s="160">
        <f t="shared" si="3"/>
        <v>0</v>
      </c>
    </row>
    <row r="13" spans="1:33" s="160" customFormat="1" hidden="1" x14ac:dyDescent="0.25">
      <c r="A13" s="170" t="s">
        <v>101</v>
      </c>
      <c r="B13" s="171"/>
      <c r="C13" s="223">
        <v>1010202024</v>
      </c>
      <c r="D13" s="172">
        <f>IFERROR(VLOOKUP(C13,'[2]tb control'!$C$10:$D$248,2,FALSE),0)</f>
        <v>0</v>
      </c>
      <c r="E13" s="173">
        <f>IFERROR(VLOOKUP(C13,'[2]tb control'!$C$10:$E$248,3,FALSE),0)</f>
        <v>0</v>
      </c>
      <c r="F13" s="173"/>
      <c r="G13" s="173"/>
      <c r="H13" s="173"/>
      <c r="I13" s="173"/>
      <c r="J13" s="160">
        <f t="shared" si="0"/>
        <v>0</v>
      </c>
      <c r="K13" s="174"/>
      <c r="O13" s="158"/>
      <c r="P13" s="158"/>
      <c r="Q13" s="158"/>
      <c r="R13" s="158"/>
      <c r="W13" s="158"/>
      <c r="X13" s="160">
        <v>1898730</v>
      </c>
      <c r="Y13" s="160">
        <f t="shared" si="1"/>
        <v>-1898730</v>
      </c>
      <c r="AA13" s="160">
        <f>SUM(D10:D48)</f>
        <v>11000000</v>
      </c>
      <c r="AF13" s="160">
        <f t="shared" si="2"/>
        <v>0</v>
      </c>
      <c r="AG13" s="160">
        <f t="shared" si="3"/>
        <v>0</v>
      </c>
    </row>
    <row r="14" spans="1:33" s="160" customFormat="1" ht="16.5" hidden="1" customHeight="1" x14ac:dyDescent="0.25">
      <c r="A14" s="170" t="s">
        <v>102</v>
      </c>
      <c r="B14" s="171"/>
      <c r="C14" s="223">
        <v>1010202030</v>
      </c>
      <c r="D14" s="172">
        <f>IFERROR(VLOOKUP(C14,'[2]tb control'!$C$10:$D$248,2,FALSE),0)</f>
        <v>0</v>
      </c>
      <c r="E14" s="173">
        <f>IFERROR(VLOOKUP(C14,'[2]tb control'!$C$10:$E$248,3,FALSE),0)</f>
        <v>0</v>
      </c>
      <c r="F14" s="173"/>
      <c r="G14" s="173"/>
      <c r="H14" s="173"/>
      <c r="I14" s="173"/>
      <c r="J14" s="160">
        <f t="shared" si="0"/>
        <v>0</v>
      </c>
      <c r="K14" s="174"/>
      <c r="O14" s="158"/>
      <c r="P14" s="158"/>
      <c r="Q14" s="158"/>
      <c r="R14" s="158"/>
      <c r="W14" s="158"/>
      <c r="X14" s="160">
        <v>0</v>
      </c>
      <c r="Y14" s="160">
        <f t="shared" si="1"/>
        <v>0</v>
      </c>
      <c r="AA14" s="160">
        <f>SUM(D84:D89)</f>
        <v>0</v>
      </c>
      <c r="AF14" s="160">
        <f t="shared" si="2"/>
        <v>0</v>
      </c>
      <c r="AG14" s="160">
        <f t="shared" si="3"/>
        <v>0</v>
      </c>
    </row>
    <row r="15" spans="1:33" s="160" customFormat="1" hidden="1" x14ac:dyDescent="0.25">
      <c r="A15" s="170" t="s">
        <v>181</v>
      </c>
      <c r="B15" s="171"/>
      <c r="C15" s="223">
        <v>1010401000</v>
      </c>
      <c r="D15" s="172">
        <f>IFERROR(VLOOKUP(C15,'[2]tb control'!$C$10:$D$248,2,FALSE),0)</f>
        <v>0</v>
      </c>
      <c r="E15" s="173">
        <f>IFERROR(VLOOKUP(C15,'[2]tb control'!$C$10:$E$248,3,FALSE),0)</f>
        <v>0</v>
      </c>
      <c r="F15" s="173"/>
      <c r="G15" s="173"/>
      <c r="H15" s="173"/>
      <c r="I15" s="173"/>
      <c r="J15" s="160">
        <f t="shared" si="0"/>
        <v>0</v>
      </c>
      <c r="K15" s="174"/>
      <c r="O15" s="158"/>
      <c r="P15" s="158"/>
      <c r="Q15" s="158"/>
      <c r="R15" s="158"/>
      <c r="W15" s="158"/>
      <c r="X15" s="160">
        <v>63600774.859999999</v>
      </c>
      <c r="Y15" s="160">
        <f t="shared" si="1"/>
        <v>-63600774.859999999</v>
      </c>
      <c r="AA15" s="160">
        <f>SUM(AA13:AA14)</f>
        <v>11000000</v>
      </c>
      <c r="AF15" s="160">
        <f t="shared" si="2"/>
        <v>0</v>
      </c>
      <c r="AG15" s="160">
        <f t="shared" si="3"/>
        <v>0</v>
      </c>
    </row>
    <row r="16" spans="1:33" s="160" customFormat="1" hidden="1" x14ac:dyDescent="0.25">
      <c r="A16" s="170" t="s">
        <v>182</v>
      </c>
      <c r="B16" s="175"/>
      <c r="C16" s="227">
        <v>1010403000</v>
      </c>
      <c r="D16" s="172">
        <f>IFERROR(VLOOKUP(C16,'[2]tb control'!$C$10:$D$248,2,FALSE),0)</f>
        <v>0</v>
      </c>
      <c r="E16" s="173">
        <f>IFERROR(VLOOKUP(C16,'[2]tb control'!$C$10:$E$248,3,FALSE),0)</f>
        <v>0</v>
      </c>
      <c r="F16" s="173"/>
      <c r="G16" s="173"/>
      <c r="H16" s="173"/>
      <c r="I16" s="173"/>
      <c r="J16" s="160">
        <f t="shared" si="0"/>
        <v>0</v>
      </c>
      <c r="K16" s="174"/>
      <c r="O16" s="158"/>
      <c r="P16" s="158"/>
      <c r="Q16" s="158"/>
      <c r="R16" s="158"/>
      <c r="W16" s="158"/>
      <c r="X16" s="160">
        <v>6521429.9299999997</v>
      </c>
      <c r="Y16" s="160">
        <f t="shared" si="1"/>
        <v>-6521429.9299999997</v>
      </c>
      <c r="AF16" s="160">
        <f t="shared" si="2"/>
        <v>0</v>
      </c>
      <c r="AG16" s="160">
        <f t="shared" si="3"/>
        <v>0</v>
      </c>
    </row>
    <row r="17" spans="1:33" s="160" customFormat="1" hidden="1" x14ac:dyDescent="0.25">
      <c r="A17" s="170" t="s">
        <v>99</v>
      </c>
      <c r="B17" s="171"/>
      <c r="C17" s="223">
        <v>1010404000</v>
      </c>
      <c r="D17" s="172">
        <f>IFERROR(VLOOKUP(C17,'[2]tb control'!$C$10:$D$248,2,FALSE),0)</f>
        <v>0</v>
      </c>
      <c r="E17" s="173">
        <f>IFERROR(VLOOKUP(C17,'[2]tb control'!$C$10:$E$248,3,FALSE),0)</f>
        <v>0</v>
      </c>
      <c r="F17" s="173"/>
      <c r="G17" s="173"/>
      <c r="H17" s="173"/>
      <c r="I17" s="173"/>
      <c r="J17" s="160">
        <f t="shared" si="0"/>
        <v>0</v>
      </c>
      <c r="K17" s="174"/>
      <c r="O17" s="158"/>
      <c r="P17" s="158"/>
      <c r="Q17" s="158"/>
      <c r="R17" s="158"/>
      <c r="W17" s="158"/>
      <c r="X17" s="160">
        <v>-27485939.09</v>
      </c>
      <c r="Y17" s="160">
        <f t="shared" si="1"/>
        <v>27485939.09</v>
      </c>
      <c r="AA17" s="160" t="s">
        <v>366</v>
      </c>
      <c r="AF17" s="160">
        <f t="shared" si="2"/>
        <v>0</v>
      </c>
      <c r="AG17" s="160">
        <f t="shared" si="3"/>
        <v>0</v>
      </c>
    </row>
    <row r="18" spans="1:33" s="160" customFormat="1" ht="16.5" hidden="1" customHeight="1" x14ac:dyDescent="0.25">
      <c r="A18" s="170" t="s">
        <v>183</v>
      </c>
      <c r="B18" s="171"/>
      <c r="C18" s="223">
        <v>1010406000</v>
      </c>
      <c r="D18" s="172">
        <f>IFERROR(VLOOKUP(C18,'[2]tb control'!$C$10:$D$248,2,FALSE),0)</f>
        <v>0</v>
      </c>
      <c r="E18" s="173">
        <f>IFERROR(VLOOKUP(C18,'[2]tb control'!$C$10:$E$248,3,FALSE),0)</f>
        <v>0</v>
      </c>
      <c r="F18" s="173"/>
      <c r="G18" s="173"/>
      <c r="H18" s="173"/>
      <c r="I18" s="173"/>
      <c r="J18" s="160">
        <f t="shared" si="0"/>
        <v>0</v>
      </c>
      <c r="K18" s="174"/>
      <c r="O18" s="158"/>
      <c r="P18" s="158"/>
      <c r="Q18" s="158"/>
      <c r="R18" s="158"/>
      <c r="W18" s="158"/>
      <c r="X18" s="160">
        <v>0</v>
      </c>
      <c r="Y18" s="160">
        <f t="shared" si="1"/>
        <v>0</v>
      </c>
      <c r="AA18" s="160">
        <f>SUM(D49:D82)</f>
        <v>0</v>
      </c>
      <c r="AF18" s="160">
        <f t="shared" si="2"/>
        <v>0</v>
      </c>
      <c r="AG18" s="160">
        <f t="shared" si="3"/>
        <v>0</v>
      </c>
    </row>
    <row r="19" spans="1:33" s="160" customFormat="1" ht="16.5" hidden="1" customHeight="1" x14ac:dyDescent="0.25">
      <c r="A19" s="170" t="s">
        <v>338</v>
      </c>
      <c r="B19" s="171"/>
      <c r="C19" s="223">
        <v>1010407000</v>
      </c>
      <c r="D19" s="172">
        <f>IFERROR(VLOOKUP(C19,'[2]tb control'!$C$10:$D$248,2,FALSE),0)</f>
        <v>0</v>
      </c>
      <c r="E19" s="173">
        <f>IFERROR(VLOOKUP(C19,'[2]tb control'!$C$10:$E$248,3,FALSE),0)</f>
        <v>0</v>
      </c>
      <c r="F19" s="173"/>
      <c r="G19" s="173"/>
      <c r="H19" s="173"/>
      <c r="I19" s="173"/>
      <c r="J19" s="160">
        <f t="shared" si="0"/>
        <v>0</v>
      </c>
      <c r="K19" s="174"/>
      <c r="O19" s="158"/>
      <c r="P19" s="158"/>
      <c r="Q19" s="158"/>
      <c r="R19" s="158"/>
      <c r="W19" s="158"/>
      <c r="AF19" s="160">
        <f t="shared" si="2"/>
        <v>0</v>
      </c>
      <c r="AG19" s="160">
        <f t="shared" si="3"/>
        <v>0</v>
      </c>
    </row>
    <row r="20" spans="1:33" s="160" customFormat="1" ht="16.5" hidden="1" customHeight="1" x14ac:dyDescent="0.25">
      <c r="A20" s="170" t="s">
        <v>390</v>
      </c>
      <c r="B20" s="171"/>
      <c r="C20" s="226">
        <v>1010409000</v>
      </c>
      <c r="D20" s="172">
        <f>IFERROR(VLOOKUP(C20,'[2]tb control'!$C$10:$D$248,2,FALSE),0)</f>
        <v>0</v>
      </c>
      <c r="E20" s="173">
        <f>IFERROR(VLOOKUP(C20,'[2]tb control'!$C$10:$E$248,3,FALSE),0)</f>
        <v>0</v>
      </c>
      <c r="F20" s="173"/>
      <c r="G20" s="173"/>
      <c r="H20" s="173"/>
      <c r="I20" s="173"/>
      <c r="J20" s="160">
        <f t="shared" si="0"/>
        <v>0</v>
      </c>
      <c r="K20" s="174"/>
      <c r="O20" s="158"/>
      <c r="P20" s="158"/>
      <c r="Q20" s="158"/>
      <c r="R20" s="158"/>
      <c r="W20" s="158"/>
      <c r="X20" s="160">
        <v>0</v>
      </c>
      <c r="Y20" s="160">
        <f t="shared" si="1"/>
        <v>0</v>
      </c>
      <c r="AA20" s="160">
        <f>SUM(E50:E82)</f>
        <v>0</v>
      </c>
      <c r="AF20" s="160">
        <f t="shared" si="2"/>
        <v>0</v>
      </c>
      <c r="AG20" s="160">
        <f t="shared" si="3"/>
        <v>0</v>
      </c>
    </row>
    <row r="21" spans="1:33" s="160" customFormat="1" ht="16.5" hidden="1" customHeight="1" x14ac:dyDescent="0.25">
      <c r="A21" s="170" t="s">
        <v>20</v>
      </c>
      <c r="B21" s="171"/>
      <c r="C21" s="194">
        <v>1020399000</v>
      </c>
      <c r="D21" s="172">
        <f>IFERROR(VLOOKUP(C21,'[2]tb control'!$C$10:$D$248,2,FALSE),0)</f>
        <v>0</v>
      </c>
      <c r="E21" s="173">
        <f>IFERROR(VLOOKUP(C21,'[2]tb control'!$C$10:$E$248,3,FALSE),0)</f>
        <v>0</v>
      </c>
      <c r="F21" s="173"/>
      <c r="G21" s="173"/>
      <c r="H21" s="173"/>
      <c r="I21" s="173"/>
      <c r="J21" s="160">
        <f t="shared" si="0"/>
        <v>0</v>
      </c>
      <c r="K21" s="174"/>
      <c r="O21" s="158"/>
      <c r="P21" s="158"/>
      <c r="Q21" s="158"/>
      <c r="R21" s="158"/>
      <c r="W21" s="158"/>
      <c r="X21" s="160">
        <v>0</v>
      </c>
      <c r="Y21" s="160">
        <f t="shared" si="1"/>
        <v>0</v>
      </c>
      <c r="AA21" s="160">
        <f>AA18-AA20</f>
        <v>0</v>
      </c>
      <c r="AF21" s="160">
        <f t="shared" si="2"/>
        <v>0</v>
      </c>
      <c r="AG21" s="160">
        <f t="shared" si="3"/>
        <v>0</v>
      </c>
    </row>
    <row r="22" spans="1:33" s="160" customFormat="1" hidden="1" x14ac:dyDescent="0.25">
      <c r="A22" s="170" t="s">
        <v>4</v>
      </c>
      <c r="B22" s="171"/>
      <c r="C22" s="194">
        <v>1030101000</v>
      </c>
      <c r="D22" s="172">
        <f>IFERROR(VLOOKUP(C22,'[2]tb control'!$C$10:$D$248,2,FALSE),0)</f>
        <v>0</v>
      </c>
      <c r="E22" s="173">
        <f>IFERROR(VLOOKUP(C22,'[2]tb control'!$C$10:$E$248,3,FALSE),0)</f>
        <v>0</v>
      </c>
      <c r="F22" s="173"/>
      <c r="G22" s="173"/>
      <c r="H22" s="173"/>
      <c r="I22" s="173"/>
      <c r="J22" s="160">
        <f t="shared" si="0"/>
        <v>0</v>
      </c>
      <c r="K22" s="174"/>
      <c r="O22" s="158"/>
      <c r="P22" s="158"/>
      <c r="Q22" s="158"/>
      <c r="R22" s="158"/>
      <c r="W22" s="158"/>
      <c r="X22" s="160">
        <v>0</v>
      </c>
      <c r="Y22" s="160">
        <f t="shared" si="1"/>
        <v>0</v>
      </c>
      <c r="Z22" s="160" t="s">
        <v>336</v>
      </c>
      <c r="AA22" s="160">
        <f>AA21+AA15</f>
        <v>11000000</v>
      </c>
      <c r="AF22" s="160">
        <f t="shared" si="2"/>
        <v>0</v>
      </c>
      <c r="AG22" s="160">
        <f t="shared" si="3"/>
        <v>0</v>
      </c>
    </row>
    <row r="23" spans="1:33" s="160" customFormat="1" ht="16.5" hidden="1" customHeight="1" x14ac:dyDescent="0.25">
      <c r="A23" s="170" t="s">
        <v>6</v>
      </c>
      <c r="B23" s="171"/>
      <c r="C23" s="194">
        <v>1030199000</v>
      </c>
      <c r="D23" s="172">
        <f>IFERROR(VLOOKUP(C23,'[2]tb control'!$C$10:$D$248,2,FALSE),0)</f>
        <v>0</v>
      </c>
      <c r="E23" s="173">
        <f>IFERROR(VLOOKUP(C23,'[2]tb control'!$C$10:$E$248,3,FALSE),0)</f>
        <v>0</v>
      </c>
      <c r="F23" s="173"/>
      <c r="G23" s="173"/>
      <c r="H23" s="173"/>
      <c r="I23" s="173"/>
      <c r="J23" s="160">
        <f t="shared" si="0"/>
        <v>0</v>
      </c>
      <c r="K23" s="174"/>
      <c r="O23" s="158"/>
      <c r="P23" s="158"/>
      <c r="Q23" s="158"/>
      <c r="R23" s="158"/>
      <c r="W23" s="158"/>
      <c r="X23" s="160">
        <v>0</v>
      </c>
      <c r="Y23" s="160">
        <f t="shared" si="1"/>
        <v>0</v>
      </c>
      <c r="AF23" s="160">
        <f t="shared" si="2"/>
        <v>0</v>
      </c>
      <c r="AG23" s="160">
        <f t="shared" si="3"/>
        <v>0</v>
      </c>
    </row>
    <row r="24" spans="1:33" s="160" customFormat="1" hidden="1" x14ac:dyDescent="0.25">
      <c r="A24" s="170" t="s">
        <v>7</v>
      </c>
      <c r="B24" s="171"/>
      <c r="C24" s="194">
        <v>1030301000</v>
      </c>
      <c r="D24" s="172">
        <f>IFERROR(VLOOKUP(C24,'[2]tb control'!$C$10:$D$248,2,FALSE),0)</f>
        <v>0</v>
      </c>
      <c r="E24" s="173">
        <f>IFERROR(VLOOKUP(C24,'[2]tb control'!$C$10:$E$248,3,FALSE),0)</f>
        <v>0</v>
      </c>
      <c r="F24" s="173"/>
      <c r="G24" s="173"/>
      <c r="H24" s="173"/>
      <c r="I24" s="173"/>
      <c r="J24" s="160">
        <f t="shared" si="0"/>
        <v>0</v>
      </c>
      <c r="K24" s="174"/>
      <c r="O24" s="158"/>
      <c r="P24" s="158"/>
      <c r="Q24" s="158"/>
      <c r="R24" s="158"/>
      <c r="W24" s="158"/>
      <c r="X24" s="160">
        <v>149939.22</v>
      </c>
      <c r="Y24" s="160">
        <f t="shared" si="1"/>
        <v>-149939.22</v>
      </c>
      <c r="AF24" s="160">
        <f t="shared" si="2"/>
        <v>0</v>
      </c>
      <c r="AG24" s="160">
        <f t="shared" si="3"/>
        <v>0</v>
      </c>
    </row>
    <row r="25" spans="1:33" s="160" customFormat="1" ht="16.5" hidden="1" customHeight="1" x14ac:dyDescent="0.25">
      <c r="A25" s="170" t="s">
        <v>8</v>
      </c>
      <c r="B25" s="171"/>
      <c r="C25" s="194">
        <v>1030302000</v>
      </c>
      <c r="D25" s="172">
        <f>IFERROR(VLOOKUP(C25,'[2]tb control'!$C$10:$D$248,2,FALSE),0)</f>
        <v>0</v>
      </c>
      <c r="E25" s="173">
        <f>IFERROR(VLOOKUP(C25,'[2]tb control'!$C$10:$E$248,3,FALSE),0)</f>
        <v>0</v>
      </c>
      <c r="F25" s="173"/>
      <c r="G25" s="173"/>
      <c r="H25" s="173"/>
      <c r="I25" s="173"/>
      <c r="J25" s="160">
        <f t="shared" si="0"/>
        <v>0</v>
      </c>
      <c r="K25" s="174"/>
      <c r="O25" s="158"/>
      <c r="P25" s="158"/>
      <c r="Q25" s="158"/>
      <c r="R25" s="158"/>
      <c r="W25" s="158"/>
      <c r="X25" s="160">
        <v>0</v>
      </c>
      <c r="Y25" s="160">
        <f t="shared" si="1"/>
        <v>0</v>
      </c>
      <c r="AF25" s="160">
        <f t="shared" si="2"/>
        <v>0</v>
      </c>
      <c r="AG25" s="160">
        <f t="shared" si="3"/>
        <v>0</v>
      </c>
    </row>
    <row r="26" spans="1:33" s="160" customFormat="1" x14ac:dyDescent="0.25">
      <c r="A26" s="170" t="s">
        <v>234</v>
      </c>
      <c r="B26" s="171"/>
      <c r="C26" s="194">
        <v>1030303000</v>
      </c>
      <c r="D26" s="289">
        <f>IFERROR(VLOOKUP(C26,'[2]tb control'!$C$10:$D$248,2,FALSE),0)</f>
        <v>11000000</v>
      </c>
      <c r="E26" s="173">
        <f>IFERROR(VLOOKUP(C26,'[2]tb control'!$C$10:$E$248,3,FALSE),0)</f>
        <v>0</v>
      </c>
      <c r="F26" s="173"/>
      <c r="G26" s="173"/>
      <c r="H26" s="173">
        <f>D26+F26-G26</f>
        <v>11000000</v>
      </c>
      <c r="I26" s="173">
        <v>0</v>
      </c>
      <c r="J26" s="160">
        <f t="shared" si="0"/>
        <v>11000000</v>
      </c>
      <c r="K26" s="174"/>
      <c r="O26" s="158"/>
      <c r="P26" s="158"/>
      <c r="Q26" s="158"/>
      <c r="R26" s="158"/>
      <c r="W26" s="158"/>
      <c r="X26" s="160">
        <v>734641954.26999998</v>
      </c>
      <c r="Y26" s="160">
        <f t="shared" si="1"/>
        <v>-723641954.26999998</v>
      </c>
      <c r="AF26" s="160">
        <f t="shared" si="2"/>
        <v>11000000</v>
      </c>
      <c r="AG26" s="160">
        <f t="shared" si="3"/>
        <v>11000000</v>
      </c>
    </row>
    <row r="27" spans="1:33" s="160" customFormat="1" ht="16.5" hidden="1" customHeight="1" x14ac:dyDescent="0.25">
      <c r="A27" s="170" t="s">
        <v>10</v>
      </c>
      <c r="B27" s="171"/>
      <c r="C27" s="194">
        <v>1030405000</v>
      </c>
      <c r="D27" s="172">
        <f>IFERROR(VLOOKUP(C27,'[2]tb control'!$C$10:$D$248,2,FALSE),0)</f>
        <v>0</v>
      </c>
      <c r="E27" s="173">
        <f>IFERROR(VLOOKUP(C27,'[2]tb control'!$C$10:$E$248,3,FALSE),0)</f>
        <v>0</v>
      </c>
      <c r="F27" s="173"/>
      <c r="G27" s="173"/>
      <c r="H27" s="173"/>
      <c r="I27" s="173"/>
      <c r="J27" s="160">
        <f t="shared" si="0"/>
        <v>0</v>
      </c>
      <c r="K27" s="174"/>
      <c r="O27" s="158"/>
      <c r="P27" s="158"/>
      <c r="Q27" s="158"/>
      <c r="R27" s="158"/>
      <c r="W27" s="158"/>
      <c r="X27" s="160">
        <v>76828.350000000006</v>
      </c>
      <c r="Y27" s="160">
        <f t="shared" si="1"/>
        <v>-76828.350000000006</v>
      </c>
      <c r="AF27" s="160">
        <f t="shared" si="2"/>
        <v>0</v>
      </c>
      <c r="AG27" s="160">
        <f t="shared" si="3"/>
        <v>0</v>
      </c>
    </row>
    <row r="28" spans="1:33" s="160" customFormat="1" hidden="1" x14ac:dyDescent="0.25">
      <c r="A28" s="170" t="s">
        <v>385</v>
      </c>
      <c r="B28" s="171"/>
      <c r="C28" s="194">
        <v>1030501000</v>
      </c>
      <c r="D28" s="172">
        <f>IFERROR(VLOOKUP(C28,'[2]tb control'!$C$10:$D$248,2,FALSE),0)</f>
        <v>0</v>
      </c>
      <c r="E28" s="173">
        <f>IFERROR(VLOOKUP(C28,'[2]tb control'!$C$10:$E$248,3,FALSE),0)</f>
        <v>0</v>
      </c>
      <c r="F28" s="173"/>
      <c r="G28" s="173"/>
      <c r="H28" s="173"/>
      <c r="I28" s="173"/>
      <c r="J28" s="160">
        <f t="shared" si="0"/>
        <v>0</v>
      </c>
      <c r="K28" s="174"/>
      <c r="O28" s="158"/>
      <c r="P28" s="158"/>
      <c r="Q28" s="158"/>
      <c r="R28" s="158"/>
      <c r="W28" s="158"/>
      <c r="X28" s="160">
        <v>29922014.02</v>
      </c>
      <c r="Y28" s="160">
        <f t="shared" si="1"/>
        <v>-29922014.02</v>
      </c>
      <c r="AF28" s="160">
        <f t="shared" si="2"/>
        <v>0</v>
      </c>
      <c r="AG28" s="160">
        <f t="shared" si="3"/>
        <v>0</v>
      </c>
    </row>
    <row r="29" spans="1:33" s="160" customFormat="1" hidden="1" x14ac:dyDescent="0.25">
      <c r="A29" s="170" t="s">
        <v>5</v>
      </c>
      <c r="B29" s="171"/>
      <c r="C29" s="226">
        <v>1039902000</v>
      </c>
      <c r="D29" s="172">
        <f>IFERROR(VLOOKUP(C29,'[2]tb control'!$C$10:$D$248,2,FALSE),0)</f>
        <v>0</v>
      </c>
      <c r="E29" s="173">
        <f>IFERROR(VLOOKUP(C29,'[2]tb control'!$C$10:$E$248,3,FALSE),0)</f>
        <v>0</v>
      </c>
      <c r="F29" s="173"/>
      <c r="G29" s="173"/>
      <c r="H29" s="173"/>
      <c r="I29" s="173"/>
      <c r="J29" s="160">
        <f t="shared" si="0"/>
        <v>0</v>
      </c>
      <c r="K29" s="174"/>
      <c r="O29" s="158"/>
      <c r="P29" s="158"/>
      <c r="Q29" s="158"/>
      <c r="R29" s="158"/>
      <c r="W29" s="158"/>
      <c r="AF29" s="160">
        <f t="shared" si="2"/>
        <v>0</v>
      </c>
      <c r="AG29" s="160">
        <f t="shared" si="3"/>
        <v>0</v>
      </c>
    </row>
    <row r="30" spans="1:33" s="160" customFormat="1" hidden="1" x14ac:dyDescent="0.25">
      <c r="A30" s="170" t="s">
        <v>9</v>
      </c>
      <c r="B30" s="175"/>
      <c r="C30" s="229">
        <v>1039903000</v>
      </c>
      <c r="D30" s="172">
        <f>IFERROR(VLOOKUP(C30,'[2]tb control'!$C$10:$D$248,2,FALSE),0)</f>
        <v>0</v>
      </c>
      <c r="E30" s="173">
        <f>IFERROR(VLOOKUP(C30,'[2]tb control'!$C$10:$E$248,3,FALSE),0)</f>
        <v>0</v>
      </c>
      <c r="F30" s="173"/>
      <c r="G30" s="173"/>
      <c r="H30" s="173"/>
      <c r="I30" s="173"/>
      <c r="J30" s="160">
        <f t="shared" si="0"/>
        <v>0</v>
      </c>
      <c r="K30" s="174"/>
      <c r="O30" s="158"/>
      <c r="P30" s="158"/>
      <c r="Q30" s="158"/>
      <c r="R30" s="158"/>
      <c r="W30" s="158"/>
      <c r="X30" s="160">
        <v>20942.849999999999</v>
      </c>
      <c r="Y30" s="160">
        <f t="shared" si="1"/>
        <v>-20942.849999999999</v>
      </c>
      <c r="AF30" s="160">
        <f t="shared" si="2"/>
        <v>0</v>
      </c>
      <c r="AG30" s="160">
        <f t="shared" si="3"/>
        <v>0</v>
      </c>
    </row>
    <row r="31" spans="1:33" s="160" customFormat="1" hidden="1" x14ac:dyDescent="0.25">
      <c r="A31" s="170" t="s">
        <v>12</v>
      </c>
      <c r="B31" s="175"/>
      <c r="C31" s="229">
        <v>1039999000</v>
      </c>
      <c r="D31" s="172">
        <f>IFERROR(VLOOKUP(C31,'[2]tb control'!$C$10:$D$248,2,FALSE),0)</f>
        <v>0</v>
      </c>
      <c r="E31" s="173">
        <f>IFERROR(VLOOKUP(C31,'[2]tb control'!$C$10:$E$248,3,FALSE),0)</f>
        <v>0</v>
      </c>
      <c r="F31" s="173"/>
      <c r="G31" s="173"/>
      <c r="H31" s="173"/>
      <c r="I31" s="173"/>
      <c r="J31" s="160">
        <f t="shared" si="0"/>
        <v>0</v>
      </c>
      <c r="K31" s="174"/>
      <c r="O31" s="158"/>
      <c r="P31" s="158"/>
      <c r="Q31" s="158"/>
      <c r="R31" s="158"/>
      <c r="W31" s="158"/>
      <c r="X31" s="160">
        <v>12437.02</v>
      </c>
      <c r="Y31" s="160">
        <f t="shared" si="1"/>
        <v>-12437.02</v>
      </c>
      <c r="AF31" s="160">
        <f t="shared" si="2"/>
        <v>0</v>
      </c>
      <c r="AG31" s="160">
        <f t="shared" si="3"/>
        <v>0</v>
      </c>
    </row>
    <row r="32" spans="1:33" s="160" customFormat="1" hidden="1" x14ac:dyDescent="0.25">
      <c r="A32" s="170" t="s">
        <v>233</v>
      </c>
      <c r="B32" s="171"/>
      <c r="C32" s="194">
        <v>1040202000</v>
      </c>
      <c r="D32" s="172">
        <f>IFERROR(VLOOKUP(C32,'[2]tb control'!$C$10:$D$248,2,FALSE),0)</f>
        <v>0</v>
      </c>
      <c r="E32" s="173">
        <f>IFERROR(VLOOKUP(C32,'[2]tb control'!$C$10:$E$248,3,FALSE),0)</f>
        <v>0</v>
      </c>
      <c r="F32" s="173"/>
      <c r="G32" s="173"/>
      <c r="H32" s="173"/>
      <c r="I32" s="173"/>
      <c r="J32" s="160">
        <f t="shared" si="0"/>
        <v>0</v>
      </c>
      <c r="K32" s="174"/>
      <c r="O32" s="158"/>
      <c r="P32" s="158"/>
      <c r="Q32" s="158"/>
      <c r="R32" s="158"/>
      <c r="W32" s="158"/>
      <c r="X32" s="160">
        <v>65380.03</v>
      </c>
      <c r="Y32" s="160">
        <f t="shared" si="1"/>
        <v>-65380.03</v>
      </c>
      <c r="AF32" s="160">
        <f t="shared" si="2"/>
        <v>0</v>
      </c>
      <c r="AG32" s="160">
        <f t="shared" si="3"/>
        <v>0</v>
      </c>
    </row>
    <row r="33" spans="1:33" s="160" customFormat="1" hidden="1" x14ac:dyDescent="0.25">
      <c r="A33" s="170" t="s">
        <v>232</v>
      </c>
      <c r="B33" s="171"/>
      <c r="C33" s="194">
        <v>1040299000</v>
      </c>
      <c r="D33" s="172">
        <f>IFERROR(VLOOKUP(C33,'[2]tb control'!$C$10:$D$248,2,FALSE),0)</f>
        <v>0</v>
      </c>
      <c r="E33" s="173">
        <f>IFERROR(VLOOKUP(C33,'[2]tb control'!$C$10:$E$248,3,FALSE),0)</f>
        <v>0</v>
      </c>
      <c r="F33" s="173"/>
      <c r="G33" s="173"/>
      <c r="H33" s="173"/>
      <c r="I33" s="173"/>
      <c r="J33" s="160">
        <f t="shared" si="0"/>
        <v>0</v>
      </c>
      <c r="K33" s="174"/>
      <c r="O33" s="158"/>
      <c r="P33" s="158"/>
      <c r="Q33" s="158"/>
      <c r="R33" s="158"/>
      <c r="W33" s="158"/>
      <c r="X33" s="160">
        <v>389015467.5</v>
      </c>
      <c r="Y33" s="160">
        <f t="shared" si="1"/>
        <v>-389015467.5</v>
      </c>
      <c r="AF33" s="160">
        <f t="shared" si="2"/>
        <v>0</v>
      </c>
      <c r="AG33" s="160">
        <f t="shared" si="3"/>
        <v>0</v>
      </c>
    </row>
    <row r="34" spans="1:33" s="160" customFormat="1" hidden="1" x14ac:dyDescent="0.25">
      <c r="A34" s="170" t="s">
        <v>13</v>
      </c>
      <c r="B34" s="171"/>
      <c r="C34" s="194">
        <v>1040401000</v>
      </c>
      <c r="D34" s="172">
        <f>IFERROR(VLOOKUP(C34,'[2]tb control'!$C$10:$D$248,2,FALSE),0)</f>
        <v>0</v>
      </c>
      <c r="E34" s="173">
        <f>IFERROR(VLOOKUP(C34,'[2]tb control'!$C$10:$E$248,3,FALSE),0)</f>
        <v>0</v>
      </c>
      <c r="F34" s="173"/>
      <c r="G34" s="173"/>
      <c r="H34" s="173"/>
      <c r="I34" s="173"/>
      <c r="J34" s="160">
        <f t="shared" si="0"/>
        <v>0</v>
      </c>
      <c r="K34" s="174"/>
      <c r="O34" s="158"/>
      <c r="P34" s="158"/>
      <c r="Q34" s="158"/>
      <c r="R34" s="158"/>
      <c r="W34" s="158"/>
      <c r="X34" s="160">
        <v>8079907.1100000003</v>
      </c>
      <c r="Y34" s="160">
        <f t="shared" si="1"/>
        <v>-8079907.1100000003</v>
      </c>
      <c r="AF34" s="160">
        <f t="shared" si="2"/>
        <v>0</v>
      </c>
      <c r="AG34" s="160">
        <f t="shared" si="3"/>
        <v>0</v>
      </c>
    </row>
    <row r="35" spans="1:33" s="160" customFormat="1" hidden="1" x14ac:dyDescent="0.25">
      <c r="A35" s="170" t="s">
        <v>14</v>
      </c>
      <c r="B35" s="171"/>
      <c r="C35" s="194">
        <v>1040405000</v>
      </c>
      <c r="D35" s="172">
        <f>IFERROR(VLOOKUP(C35,'[2]tb control'!$C$10:$D$248,2,FALSE),0)</f>
        <v>0</v>
      </c>
      <c r="E35" s="173">
        <f>IFERROR(VLOOKUP(C35,'[2]tb control'!$C$10:$E$248,3,FALSE),0)</f>
        <v>0</v>
      </c>
      <c r="F35" s="173"/>
      <c r="G35" s="173"/>
      <c r="H35" s="173"/>
      <c r="I35" s="173"/>
      <c r="J35" s="160">
        <f t="shared" si="0"/>
        <v>0</v>
      </c>
      <c r="K35" s="174"/>
      <c r="O35" s="158"/>
      <c r="P35" s="158"/>
      <c r="Q35" s="158"/>
      <c r="R35" s="158"/>
      <c r="W35" s="158"/>
      <c r="X35" s="160">
        <v>202395867.30000001</v>
      </c>
      <c r="Y35" s="160">
        <f t="shared" si="1"/>
        <v>-202395867.30000001</v>
      </c>
      <c r="AF35" s="160">
        <f t="shared" si="2"/>
        <v>0</v>
      </c>
      <c r="AG35" s="160">
        <f t="shared" si="3"/>
        <v>0</v>
      </c>
    </row>
    <row r="36" spans="1:33" s="160" customFormat="1" hidden="1" x14ac:dyDescent="0.25">
      <c r="A36" s="170" t="s">
        <v>15</v>
      </c>
      <c r="B36" s="171"/>
      <c r="C36" s="194">
        <v>1040406000</v>
      </c>
      <c r="D36" s="172">
        <f>IFERROR(VLOOKUP(C36,'[2]tb control'!$C$10:$D$248,2,FALSE),0)</f>
        <v>0</v>
      </c>
      <c r="E36" s="173">
        <f>IFERROR(VLOOKUP(C36,'[2]tb control'!$C$10:$E$248,3,FALSE),0)</f>
        <v>0</v>
      </c>
      <c r="F36" s="173"/>
      <c r="G36" s="173"/>
      <c r="H36" s="173"/>
      <c r="I36" s="173"/>
      <c r="J36" s="160">
        <f t="shared" si="0"/>
        <v>0</v>
      </c>
      <c r="K36" s="174"/>
      <c r="O36" s="158"/>
      <c r="P36" s="158"/>
      <c r="Q36" s="158"/>
      <c r="R36" s="158"/>
      <c r="W36" s="158"/>
      <c r="X36" s="160">
        <v>479717.3</v>
      </c>
      <c r="Y36" s="160">
        <f t="shared" si="1"/>
        <v>-479717.3</v>
      </c>
      <c r="AF36" s="160">
        <f t="shared" si="2"/>
        <v>0</v>
      </c>
      <c r="AG36" s="160">
        <f t="shared" si="3"/>
        <v>0</v>
      </c>
    </row>
    <row r="37" spans="1:33" s="160" customFormat="1" hidden="1" x14ac:dyDescent="0.25">
      <c r="A37" s="170" t="s">
        <v>377</v>
      </c>
      <c r="B37" s="171"/>
      <c r="C37" s="194">
        <v>1040407000</v>
      </c>
      <c r="D37" s="172">
        <f>IFERROR(VLOOKUP(C37,'[2]tb control'!$C$10:$D$248,2,FALSE),0)</f>
        <v>0</v>
      </c>
      <c r="E37" s="173">
        <f>IFERROR(VLOOKUP(C37,'[2]tb control'!$C$10:$E$248,3,FALSE),0)</f>
        <v>0</v>
      </c>
      <c r="F37" s="173"/>
      <c r="G37" s="173"/>
      <c r="H37" s="173"/>
      <c r="I37" s="173"/>
      <c r="J37" s="160">
        <f t="shared" si="0"/>
        <v>0</v>
      </c>
      <c r="K37" s="174"/>
      <c r="O37" s="158"/>
      <c r="P37" s="158"/>
      <c r="Q37" s="158"/>
      <c r="R37" s="158"/>
      <c r="W37" s="158"/>
      <c r="X37" s="160">
        <v>15695</v>
      </c>
      <c r="Y37" s="160">
        <f t="shared" si="1"/>
        <v>-15695</v>
      </c>
      <c r="AF37" s="160">
        <f t="shared" si="2"/>
        <v>0</v>
      </c>
      <c r="AG37" s="160">
        <f t="shared" si="3"/>
        <v>0</v>
      </c>
    </row>
    <row r="38" spans="1:33" s="160" customFormat="1" hidden="1" x14ac:dyDescent="0.25">
      <c r="A38" s="170" t="s">
        <v>231</v>
      </c>
      <c r="B38" s="171"/>
      <c r="C38" s="194">
        <v>1040408000</v>
      </c>
      <c r="D38" s="172">
        <f>IFERROR(VLOOKUP(C38,'[2]tb control'!$C$10:$D$248,2,FALSE),0)</f>
        <v>0</v>
      </c>
      <c r="E38" s="173">
        <f>IFERROR(VLOOKUP(C38,'[2]tb control'!$C$10:$E$248,3,FALSE),0)</f>
        <v>0</v>
      </c>
      <c r="F38" s="173"/>
      <c r="G38" s="173"/>
      <c r="H38" s="173"/>
      <c r="I38" s="173"/>
      <c r="J38" s="160">
        <f t="shared" si="0"/>
        <v>0</v>
      </c>
      <c r="K38" s="174"/>
      <c r="O38" s="158"/>
      <c r="P38" s="158"/>
      <c r="Q38" s="158"/>
      <c r="R38" s="158"/>
      <c r="W38" s="158"/>
      <c r="X38" s="160">
        <v>53260.55</v>
      </c>
      <c r="Y38" s="160">
        <f t="shared" si="1"/>
        <v>-53260.55</v>
      </c>
      <c r="AF38" s="160">
        <f t="shared" si="2"/>
        <v>0</v>
      </c>
      <c r="AG38" s="160">
        <f t="shared" si="3"/>
        <v>0</v>
      </c>
    </row>
    <row r="39" spans="1:33" s="160" customFormat="1" hidden="1" x14ac:dyDescent="0.25">
      <c r="A39" s="170" t="s">
        <v>18</v>
      </c>
      <c r="B39" s="171"/>
      <c r="C39" s="194">
        <v>1040413000</v>
      </c>
      <c r="D39" s="172">
        <f>IFERROR(VLOOKUP(C39,'[2]tb control'!$C$10:$D$248,2,FALSE),0)</f>
        <v>0</v>
      </c>
      <c r="E39" s="173">
        <f>IFERROR(VLOOKUP(C39,'[2]tb control'!$C$10:$E$248,3,FALSE),0)</f>
        <v>0</v>
      </c>
      <c r="F39" s="173"/>
      <c r="G39" s="173"/>
      <c r="H39" s="173"/>
      <c r="I39" s="173"/>
      <c r="J39" s="160">
        <f t="shared" si="0"/>
        <v>0</v>
      </c>
      <c r="K39" s="174" t="e">
        <f>SUM(#REF!)</f>
        <v>#REF!</v>
      </c>
      <c r="O39" s="158"/>
      <c r="P39" s="158"/>
      <c r="Q39" s="158"/>
      <c r="R39" s="158"/>
      <c r="W39" s="158"/>
      <c r="X39" s="160">
        <v>462000.63</v>
      </c>
      <c r="Y39" s="160">
        <f t="shared" si="1"/>
        <v>-462000.63</v>
      </c>
      <c r="AF39" s="160">
        <f t="shared" si="2"/>
        <v>0</v>
      </c>
      <c r="AG39" s="160">
        <f t="shared" si="3"/>
        <v>0</v>
      </c>
    </row>
    <row r="40" spans="1:33" s="160" customFormat="1" ht="16.5" hidden="1" customHeight="1" x14ac:dyDescent="0.25">
      <c r="A40" s="170" t="s">
        <v>17</v>
      </c>
      <c r="B40" s="171"/>
      <c r="C40" s="194">
        <v>1040499000</v>
      </c>
      <c r="D40" s="172">
        <f>IFERROR(VLOOKUP(C40,'[2]tb control'!$C$10:$D$248,2,FALSE),0)</f>
        <v>0</v>
      </c>
      <c r="E40" s="173">
        <f>IFERROR(VLOOKUP(C40,'[2]tb control'!$C$10:$E$248,3,FALSE),0)</f>
        <v>0</v>
      </c>
      <c r="F40" s="173"/>
      <c r="G40" s="173"/>
      <c r="H40" s="173"/>
      <c r="I40" s="173"/>
      <c r="J40" s="160">
        <f t="shared" si="0"/>
        <v>0</v>
      </c>
      <c r="K40" s="174"/>
      <c r="O40" s="158"/>
      <c r="P40" s="158"/>
      <c r="Q40" s="158"/>
      <c r="R40" s="158"/>
      <c r="W40" s="158"/>
      <c r="X40" s="160">
        <v>3908623.28</v>
      </c>
      <c r="Y40" s="160">
        <f t="shared" si="1"/>
        <v>-3908623.28</v>
      </c>
      <c r="AF40" s="160">
        <f t="shared" si="2"/>
        <v>0</v>
      </c>
      <c r="AG40" s="160">
        <f t="shared" si="3"/>
        <v>0</v>
      </c>
    </row>
    <row r="41" spans="1:33" s="160" customFormat="1" hidden="1" x14ac:dyDescent="0.25">
      <c r="A41" s="170" t="s">
        <v>341</v>
      </c>
      <c r="B41" s="171"/>
      <c r="C41" s="194">
        <v>1040501000</v>
      </c>
      <c r="D41" s="172">
        <f>IFERROR(VLOOKUP(C41,'[2]tb control'!$C$10:$D$248,2,FALSE),0)</f>
        <v>0</v>
      </c>
      <c r="E41" s="173">
        <f>IFERROR(VLOOKUP(C41,'[2]tb control'!$C$10:$E$248,3,FALSE),0)</f>
        <v>0</v>
      </c>
      <c r="F41" s="173"/>
      <c r="G41" s="173"/>
      <c r="H41" s="173"/>
      <c r="I41" s="173"/>
      <c r="J41" s="160">
        <f t="shared" si="0"/>
        <v>0</v>
      </c>
      <c r="K41" s="174"/>
      <c r="O41" s="158"/>
      <c r="P41" s="158"/>
      <c r="Q41" s="158"/>
      <c r="R41" s="158"/>
      <c r="W41" s="158"/>
      <c r="X41" s="160">
        <v>0</v>
      </c>
      <c r="Y41" s="160">
        <f t="shared" si="1"/>
        <v>0</v>
      </c>
      <c r="AF41" s="160">
        <f t="shared" si="2"/>
        <v>0</v>
      </c>
      <c r="AG41" s="160">
        <f t="shared" si="3"/>
        <v>0</v>
      </c>
    </row>
    <row r="42" spans="1:33" s="160" customFormat="1" hidden="1" x14ac:dyDescent="0.25">
      <c r="A42" s="170" t="s">
        <v>342</v>
      </c>
      <c r="B42" s="171"/>
      <c r="C42" s="194">
        <v>1040502000</v>
      </c>
      <c r="D42" s="172">
        <f>IFERROR(VLOOKUP(C42,'[2]tb control'!$C$10:$D$248,2,FALSE),0)</f>
        <v>0</v>
      </c>
      <c r="E42" s="173">
        <f>IFERROR(VLOOKUP(C42,'[2]tb control'!$C$10:$E$248,3,FALSE),0)</f>
        <v>0</v>
      </c>
      <c r="F42" s="173"/>
      <c r="G42" s="173"/>
      <c r="H42" s="173"/>
      <c r="I42" s="173"/>
      <c r="J42" s="160">
        <f t="shared" si="0"/>
        <v>0</v>
      </c>
      <c r="K42" s="174"/>
      <c r="M42" s="160">
        <v>102342794.58999994</v>
      </c>
      <c r="N42" s="160">
        <f>K42-M42</f>
        <v>-102342794.58999994</v>
      </c>
      <c r="O42" s="158"/>
      <c r="P42" s="158"/>
      <c r="Q42" s="158"/>
      <c r="R42" s="158"/>
      <c r="T42" s="160">
        <v>32500</v>
      </c>
      <c r="U42" s="160" t="e">
        <f>#REF!-T42</f>
        <v>#REF!</v>
      </c>
      <c r="W42" s="158"/>
      <c r="X42" s="160">
        <v>572752.5</v>
      </c>
      <c r="Y42" s="160">
        <f t="shared" si="1"/>
        <v>-572752.5</v>
      </c>
      <c r="AF42" s="160">
        <f t="shared" si="2"/>
        <v>0</v>
      </c>
      <c r="AG42" s="160">
        <f t="shared" si="3"/>
        <v>0</v>
      </c>
    </row>
    <row r="43" spans="1:33" s="160" customFormat="1" ht="16.5" hidden="1" customHeight="1" x14ac:dyDescent="0.25">
      <c r="A43" s="170" t="s">
        <v>343</v>
      </c>
      <c r="B43" s="171"/>
      <c r="C43" s="194">
        <v>1040503000</v>
      </c>
      <c r="D43" s="172">
        <f>IFERROR(VLOOKUP(C43,'[2]tb control'!$C$10:$D$248,2,FALSE),0)</f>
        <v>0</v>
      </c>
      <c r="E43" s="173">
        <f>IFERROR(VLOOKUP(C43,'[2]tb control'!$C$10:$E$248,3,FALSE),0)</f>
        <v>0</v>
      </c>
      <c r="F43" s="173"/>
      <c r="G43" s="173"/>
      <c r="H43" s="173"/>
      <c r="I43" s="173"/>
      <c r="J43" s="160">
        <f t="shared" si="0"/>
        <v>0</v>
      </c>
      <c r="K43" s="174"/>
      <c r="O43" s="158"/>
      <c r="Q43" s="158"/>
      <c r="R43" s="158"/>
      <c r="W43" s="158"/>
      <c r="X43" s="160">
        <v>1494542.39</v>
      </c>
      <c r="Y43" s="160">
        <f t="shared" si="1"/>
        <v>-1494542.39</v>
      </c>
      <c r="AF43" s="160">
        <f t="shared" si="2"/>
        <v>0</v>
      </c>
      <c r="AG43" s="160">
        <f t="shared" si="3"/>
        <v>0</v>
      </c>
    </row>
    <row r="44" spans="1:33" s="160" customFormat="1" hidden="1" x14ac:dyDescent="0.25">
      <c r="A44" s="170" t="s">
        <v>367</v>
      </c>
      <c r="B44" s="171"/>
      <c r="C44" s="194">
        <v>1040507000</v>
      </c>
      <c r="D44" s="172">
        <f>IFERROR(VLOOKUP(C44,'[2]tb control'!$C$10:$D$248,2,FALSE),0)</f>
        <v>0</v>
      </c>
      <c r="E44" s="173">
        <f>IFERROR(VLOOKUP(C44,'[2]tb control'!$C$10:$E$248,3,FALSE),0)</f>
        <v>0</v>
      </c>
      <c r="F44" s="173"/>
      <c r="G44" s="173"/>
      <c r="H44" s="173"/>
      <c r="I44" s="173"/>
      <c r="J44" s="160">
        <f t="shared" si="0"/>
        <v>0</v>
      </c>
      <c r="K44" s="174"/>
      <c r="O44" s="158"/>
      <c r="Q44" s="158"/>
      <c r="R44" s="158"/>
      <c r="W44" s="158"/>
      <c r="X44" s="160">
        <v>0</v>
      </c>
      <c r="Y44" s="160">
        <f t="shared" si="1"/>
        <v>0</v>
      </c>
      <c r="AF44" s="160">
        <f t="shared" si="2"/>
        <v>0</v>
      </c>
      <c r="AG44" s="160">
        <f t="shared" si="3"/>
        <v>0</v>
      </c>
    </row>
    <row r="45" spans="1:33" s="160" customFormat="1" ht="16.5" hidden="1" customHeight="1" x14ac:dyDescent="0.25">
      <c r="A45" s="170" t="s">
        <v>344</v>
      </c>
      <c r="B45" s="171"/>
      <c r="C45" s="194">
        <v>1040510000</v>
      </c>
      <c r="D45" s="172">
        <f>IFERROR(VLOOKUP(C45,'[2]tb control'!$C$10:$D$248,2,FALSE),0)</f>
        <v>0</v>
      </c>
      <c r="E45" s="173">
        <f>IFERROR(VLOOKUP(C45,'[2]tb control'!$C$10:$E$248,3,FALSE),0)</f>
        <v>0</v>
      </c>
      <c r="F45" s="173"/>
      <c r="G45" s="173"/>
      <c r="H45" s="173"/>
      <c r="I45" s="173"/>
      <c r="J45" s="160">
        <f t="shared" si="0"/>
        <v>0</v>
      </c>
      <c r="K45" s="174"/>
      <c r="O45" s="158"/>
      <c r="Q45" s="158"/>
      <c r="R45" s="158"/>
      <c r="W45" s="158"/>
      <c r="X45" s="160">
        <v>0</v>
      </c>
      <c r="Y45" s="160">
        <f t="shared" si="1"/>
        <v>0</v>
      </c>
      <c r="AF45" s="160">
        <f t="shared" si="2"/>
        <v>0</v>
      </c>
      <c r="AG45" s="160">
        <f t="shared" si="3"/>
        <v>0</v>
      </c>
    </row>
    <row r="46" spans="1:33" s="160" customFormat="1" hidden="1" x14ac:dyDescent="0.25">
      <c r="A46" s="170" t="s">
        <v>345</v>
      </c>
      <c r="B46" s="171"/>
      <c r="C46" s="194">
        <v>1040512000</v>
      </c>
      <c r="D46" s="172">
        <f>IFERROR(VLOOKUP(C46,'[2]tb control'!$C$10:$D$248,2,FALSE),0)</f>
        <v>0</v>
      </c>
      <c r="E46" s="173">
        <f>IFERROR(VLOOKUP(C46,'[2]tb control'!$C$10:$E$248,3,FALSE),0)</f>
        <v>0</v>
      </c>
      <c r="F46" s="173"/>
      <c r="G46" s="173"/>
      <c r="H46" s="173"/>
      <c r="I46" s="173"/>
      <c r="J46" s="160">
        <f t="shared" si="0"/>
        <v>0</v>
      </c>
      <c r="K46" s="174"/>
      <c r="O46" s="158"/>
      <c r="Q46" s="158"/>
      <c r="R46" s="158"/>
      <c r="W46" s="158"/>
      <c r="X46" s="160">
        <v>103090</v>
      </c>
      <c r="Y46" s="160">
        <f t="shared" si="1"/>
        <v>-103090</v>
      </c>
      <c r="AF46" s="160">
        <f t="shared" si="2"/>
        <v>0</v>
      </c>
      <c r="AG46" s="160">
        <f t="shared" si="3"/>
        <v>0</v>
      </c>
    </row>
    <row r="47" spans="1:33" s="160" customFormat="1" hidden="1" x14ac:dyDescent="0.25">
      <c r="A47" s="170" t="s">
        <v>346</v>
      </c>
      <c r="B47" s="175"/>
      <c r="C47" s="194">
        <v>1040513000</v>
      </c>
      <c r="D47" s="172">
        <f>IFERROR(VLOOKUP(C47,'[2]tb control'!$C$10:$D$248,2,FALSE),0)</f>
        <v>0</v>
      </c>
      <c r="E47" s="173">
        <f>IFERROR(VLOOKUP(C47,'[2]tb control'!$C$10:$E$248,3,FALSE),0)</f>
        <v>0</v>
      </c>
      <c r="F47" s="173"/>
      <c r="G47" s="173"/>
      <c r="H47" s="173"/>
      <c r="I47" s="173"/>
      <c r="J47" s="160">
        <f t="shared" si="0"/>
        <v>0</v>
      </c>
      <c r="K47" s="177"/>
      <c r="O47" s="158"/>
      <c r="Q47" s="158"/>
      <c r="R47" s="158"/>
      <c r="W47" s="158"/>
      <c r="X47" s="160">
        <v>375978</v>
      </c>
      <c r="Y47" s="160">
        <f t="shared" si="1"/>
        <v>-375978</v>
      </c>
      <c r="AF47" s="160">
        <f t="shared" si="2"/>
        <v>0</v>
      </c>
      <c r="AG47" s="160">
        <f t="shared" si="3"/>
        <v>0</v>
      </c>
    </row>
    <row r="48" spans="1:33" s="178" customFormat="1" hidden="1" x14ac:dyDescent="0.25">
      <c r="A48" s="170" t="s">
        <v>365</v>
      </c>
      <c r="B48" s="171"/>
      <c r="C48" s="229">
        <v>1040599000</v>
      </c>
      <c r="D48" s="172">
        <f>IFERROR(VLOOKUP(C48,'[2]tb control'!$C$10:$D$248,2,FALSE),0)</f>
        <v>0</v>
      </c>
      <c r="E48" s="173">
        <f>IFERROR(VLOOKUP(C48,'[2]tb control'!$C$10:$E$248,3,FALSE),0)</f>
        <v>0</v>
      </c>
      <c r="F48" s="173"/>
      <c r="G48" s="173"/>
      <c r="H48" s="173"/>
      <c r="I48" s="173"/>
      <c r="J48" s="160">
        <f t="shared" si="0"/>
        <v>0</v>
      </c>
      <c r="K48" s="174">
        <f>SUM(D16:E16)</f>
        <v>0</v>
      </c>
      <c r="O48" s="176"/>
      <c r="Q48" s="176"/>
      <c r="R48" s="176"/>
      <c r="W48" s="176"/>
      <c r="X48" s="178">
        <v>1882232</v>
      </c>
      <c r="Y48" s="160">
        <f t="shared" si="1"/>
        <v>-1882232</v>
      </c>
      <c r="AF48" s="160">
        <f t="shared" si="2"/>
        <v>0</v>
      </c>
      <c r="AG48" s="160">
        <f t="shared" si="3"/>
        <v>0</v>
      </c>
    </row>
    <row r="49" spans="1:33" s="160" customFormat="1" hidden="1" x14ac:dyDescent="0.25">
      <c r="A49" s="170" t="s">
        <v>347</v>
      </c>
      <c r="B49" s="171"/>
      <c r="C49" s="194">
        <v>1040601000</v>
      </c>
      <c r="D49" s="172">
        <f>IFERROR(VLOOKUP(C49,'[2]tb control'!$C$10:$D$248,2,FALSE),0)</f>
        <v>0</v>
      </c>
      <c r="E49" s="173">
        <f>IFERROR(VLOOKUP(C49,'[2]tb control'!$C$10:$E$248,3,FALSE),0)</f>
        <v>0</v>
      </c>
      <c r="F49" s="173"/>
      <c r="G49" s="173"/>
      <c r="H49" s="173"/>
      <c r="I49" s="173"/>
      <c r="J49" s="160">
        <f t="shared" si="0"/>
        <v>0</v>
      </c>
      <c r="K49" s="174">
        <f>SUM(D11:E11)</f>
        <v>0</v>
      </c>
      <c r="O49" s="158"/>
      <c r="Q49" s="158"/>
      <c r="R49" s="158"/>
      <c r="W49" s="158"/>
      <c r="X49" s="160">
        <v>635736.80000000005</v>
      </c>
      <c r="Y49" s="160">
        <f t="shared" si="1"/>
        <v>-635736.80000000005</v>
      </c>
      <c r="AF49" s="160">
        <f t="shared" si="2"/>
        <v>0</v>
      </c>
      <c r="AG49" s="160">
        <f t="shared" si="3"/>
        <v>0</v>
      </c>
    </row>
    <row r="50" spans="1:33" s="160" customFormat="1" ht="16.5" hidden="1" customHeight="1" x14ac:dyDescent="0.25">
      <c r="A50" s="170" t="s">
        <v>21</v>
      </c>
      <c r="B50" s="171"/>
      <c r="C50" s="194">
        <v>1060101000</v>
      </c>
      <c r="D50" s="172">
        <f>IFERROR(VLOOKUP(C50,'[2]tb control'!$C$10:$D$248,2,FALSE),0)</f>
        <v>0</v>
      </c>
      <c r="E50" s="173">
        <f>IFERROR(VLOOKUP(C50,'[2]tb control'!$C$10:$E$248,3,FALSE),0)</f>
        <v>0</v>
      </c>
      <c r="F50" s="173"/>
      <c r="G50" s="173"/>
      <c r="H50" s="173"/>
      <c r="I50" s="173"/>
      <c r="J50" s="160">
        <f t="shared" si="0"/>
        <v>0</v>
      </c>
      <c r="K50" s="174">
        <f ca="1">SUM(D10:E10)</f>
        <v>0</v>
      </c>
      <c r="O50" s="158"/>
      <c r="P50" s="158"/>
      <c r="Q50" s="158"/>
      <c r="R50" s="158"/>
      <c r="S50" s="160">
        <v>1163106.7</v>
      </c>
      <c r="T50" s="160">
        <v>1948000</v>
      </c>
      <c r="U50" s="160">
        <f>D12+S50-T50+349400</f>
        <v>-435493.30000000005</v>
      </c>
      <c r="W50" s="158"/>
      <c r="X50" s="160">
        <v>13755000</v>
      </c>
      <c r="Y50" s="160">
        <f t="shared" si="1"/>
        <v>-13755000</v>
      </c>
      <c r="AF50" s="160">
        <f t="shared" si="2"/>
        <v>0</v>
      </c>
      <c r="AG50" s="160">
        <f t="shared" si="3"/>
        <v>0</v>
      </c>
    </row>
    <row r="51" spans="1:33" s="160" customFormat="1" ht="16.5" hidden="1" customHeight="1" x14ac:dyDescent="0.25">
      <c r="A51" s="170" t="s">
        <v>230</v>
      </c>
      <c r="B51" s="171"/>
      <c r="C51" s="194">
        <v>1060299000</v>
      </c>
      <c r="D51" s="172">
        <f>IFERROR(VLOOKUP(C51,'[2]tb control'!$C$10:$D$248,2,FALSE),0)</f>
        <v>0</v>
      </c>
      <c r="E51" s="173">
        <f>IFERROR(VLOOKUP(C51,'[2]tb control'!$C$10:$E$248,3,FALSE),0)</f>
        <v>0</v>
      </c>
      <c r="F51" s="173"/>
      <c r="G51" s="173"/>
      <c r="H51" s="173"/>
      <c r="I51" s="173"/>
      <c r="J51" s="160">
        <f t="shared" si="0"/>
        <v>0</v>
      </c>
      <c r="K51" s="174"/>
      <c r="O51" s="158"/>
      <c r="P51" s="158"/>
      <c r="Q51" s="158"/>
      <c r="R51" s="158"/>
      <c r="W51" s="158"/>
      <c r="X51" s="160">
        <v>699000</v>
      </c>
      <c r="Y51" s="160">
        <f t="shared" si="1"/>
        <v>-699000</v>
      </c>
      <c r="AF51" s="160">
        <f t="shared" si="2"/>
        <v>0</v>
      </c>
      <c r="AG51" s="160">
        <f t="shared" si="3"/>
        <v>0</v>
      </c>
    </row>
    <row r="52" spans="1:33" s="160" customFormat="1" hidden="1" x14ac:dyDescent="0.25">
      <c r="A52" s="170" t="s">
        <v>383</v>
      </c>
      <c r="B52" s="171"/>
      <c r="C52" s="194">
        <v>1060299100</v>
      </c>
      <c r="D52" s="172">
        <f>IFERROR(VLOOKUP(C52,'[2]tb control'!$C$10:$D$248,2,FALSE),0)</f>
        <v>0</v>
      </c>
      <c r="E52" s="173">
        <f>IFERROR(VLOOKUP(C52,'[2]tb control'!$C$10:$E$248,3,FALSE),0)</f>
        <v>0</v>
      </c>
      <c r="F52" s="173"/>
      <c r="G52" s="173"/>
      <c r="H52" s="173"/>
      <c r="I52" s="173"/>
      <c r="J52" s="160">
        <f t="shared" si="0"/>
        <v>0</v>
      </c>
      <c r="K52" s="174"/>
      <c r="M52" s="160" t="e">
        <f>SUM(D10,#REF!,D17,D13,D15,D16,D18,D20)</f>
        <v>#REF!</v>
      </c>
      <c r="O52" s="158"/>
      <c r="Q52" s="158"/>
      <c r="R52" s="158"/>
      <c r="T52" s="160">
        <v>93865.99</v>
      </c>
      <c r="U52" s="160">
        <f>D13-T52</f>
        <v>-93865.99</v>
      </c>
      <c r="W52" s="158"/>
      <c r="X52" s="160">
        <v>0</v>
      </c>
      <c r="Y52" s="160">
        <f t="shared" si="1"/>
        <v>0</v>
      </c>
      <c r="Z52" s="160">
        <f>D52-E53</f>
        <v>0</v>
      </c>
      <c r="AF52" s="160">
        <f t="shared" si="2"/>
        <v>0</v>
      </c>
      <c r="AG52" s="160">
        <f t="shared" si="3"/>
        <v>0</v>
      </c>
    </row>
    <row r="53" spans="1:33" s="160" customFormat="1" hidden="1" x14ac:dyDescent="0.25">
      <c r="A53" s="170" t="s">
        <v>229</v>
      </c>
      <c r="B53" s="171"/>
      <c r="C53" s="194">
        <v>1060401000</v>
      </c>
      <c r="D53" s="172">
        <f>IFERROR(VLOOKUP(C53,'[2]tb control'!$C$10:$D$248,2,FALSE),0)</f>
        <v>0</v>
      </c>
      <c r="E53" s="173">
        <f>IFERROR(VLOOKUP(C53,'[2]tb control'!$C$10:$E$248,3,FALSE),0)</f>
        <v>0</v>
      </c>
      <c r="F53" s="173"/>
      <c r="G53" s="173"/>
      <c r="H53" s="173"/>
      <c r="I53" s="173"/>
      <c r="J53" s="160">
        <f t="shared" si="0"/>
        <v>0</v>
      </c>
      <c r="K53" s="174"/>
      <c r="O53" s="158"/>
      <c r="Q53" s="158"/>
      <c r="R53" s="158"/>
      <c r="W53" s="158"/>
      <c r="X53" s="160">
        <v>87139238.760000005</v>
      </c>
      <c r="Y53" s="160">
        <f t="shared" si="1"/>
        <v>-87139238.760000005</v>
      </c>
      <c r="AF53" s="160">
        <f t="shared" si="2"/>
        <v>0</v>
      </c>
      <c r="AG53" s="160">
        <f t="shared" si="3"/>
        <v>0</v>
      </c>
    </row>
    <row r="54" spans="1:33" s="160" customFormat="1" hidden="1" x14ac:dyDescent="0.25">
      <c r="A54" s="170" t="s">
        <v>355</v>
      </c>
      <c r="B54" s="171"/>
      <c r="C54" s="194">
        <v>1060401100</v>
      </c>
      <c r="D54" s="172">
        <f>IFERROR(VLOOKUP(C54,'[2]tb control'!$C$10:$D$248,2,FALSE),0)</f>
        <v>0</v>
      </c>
      <c r="E54" s="173">
        <f>IFERROR(VLOOKUP(C54,'[2]tb control'!$C$10:$E$248,3,FALSE),0)</f>
        <v>0</v>
      </c>
      <c r="F54" s="173"/>
      <c r="G54" s="173"/>
      <c r="H54" s="173"/>
      <c r="I54" s="173"/>
      <c r="J54" s="160">
        <f t="shared" si="0"/>
        <v>0</v>
      </c>
      <c r="K54" s="174"/>
      <c r="M54" s="160">
        <f>SUM(D17,D15,D16,D18,D20)</f>
        <v>0</v>
      </c>
      <c r="O54" s="158"/>
      <c r="P54" s="158"/>
      <c r="Q54" s="158"/>
      <c r="R54" s="158"/>
      <c r="W54" s="158"/>
      <c r="X54" s="160">
        <v>0</v>
      </c>
      <c r="Y54" s="160">
        <f t="shared" si="1"/>
        <v>0</v>
      </c>
      <c r="AF54" s="160">
        <f t="shared" si="2"/>
        <v>0</v>
      </c>
      <c r="AG54" s="160">
        <f t="shared" si="3"/>
        <v>0</v>
      </c>
    </row>
    <row r="55" spans="1:33" s="160" customFormat="1" hidden="1" x14ac:dyDescent="0.25">
      <c r="A55" s="170" t="s">
        <v>24</v>
      </c>
      <c r="B55" s="171"/>
      <c r="C55" s="194">
        <v>1060499000</v>
      </c>
      <c r="D55" s="172">
        <f>IFERROR(VLOOKUP(C55,'[2]tb control'!$C$10:$D$248,2,FALSE),0)</f>
        <v>0</v>
      </c>
      <c r="E55" s="173">
        <f>IFERROR(VLOOKUP(C55,'[2]tb control'!$C$10:$E$248,3,FALSE),0)</f>
        <v>0</v>
      </c>
      <c r="F55" s="173"/>
      <c r="G55" s="173"/>
      <c r="H55" s="173"/>
      <c r="I55" s="173"/>
      <c r="J55" s="160">
        <f t="shared" si="0"/>
        <v>0</v>
      </c>
      <c r="K55" s="174"/>
      <c r="O55" s="158"/>
      <c r="P55" s="158"/>
      <c r="Q55" s="158"/>
      <c r="R55" s="158"/>
      <c r="W55" s="158"/>
      <c r="X55" s="160">
        <v>2303322.87</v>
      </c>
      <c r="Y55" s="160">
        <f t="shared" si="1"/>
        <v>-2303322.87</v>
      </c>
      <c r="Z55" s="160">
        <f>D54-E55</f>
        <v>0</v>
      </c>
      <c r="AF55" s="160">
        <f t="shared" si="2"/>
        <v>0</v>
      </c>
      <c r="AG55" s="160">
        <f t="shared" si="3"/>
        <v>0</v>
      </c>
    </row>
    <row r="56" spans="1:33" s="160" customFormat="1" hidden="1" x14ac:dyDescent="0.25">
      <c r="A56" s="170" t="s">
        <v>108</v>
      </c>
      <c r="B56" s="171"/>
      <c r="C56" s="194">
        <v>1060499100</v>
      </c>
      <c r="D56" s="172">
        <f>IFERROR(VLOOKUP(C56,'[2]tb control'!$C$10:$D$248,2,FALSE),0)</f>
        <v>0</v>
      </c>
      <c r="E56" s="173">
        <f>IFERROR(VLOOKUP(C56,'[2]tb control'!$C$10:$E$248,3,FALSE),0)</f>
        <v>0</v>
      </c>
      <c r="F56" s="173"/>
      <c r="G56" s="173"/>
      <c r="H56" s="173"/>
      <c r="I56" s="173"/>
      <c r="J56" s="160">
        <f t="shared" si="0"/>
        <v>0</v>
      </c>
      <c r="K56" s="174">
        <f>SUM(D2:E2)</f>
        <v>0</v>
      </c>
      <c r="O56" s="158"/>
      <c r="P56" s="158"/>
      <c r="Q56" s="158"/>
      <c r="R56" s="158"/>
      <c r="W56" s="158"/>
      <c r="X56" s="160">
        <v>0</v>
      </c>
      <c r="Y56" s="160">
        <f t="shared" si="1"/>
        <v>0</v>
      </c>
      <c r="AF56" s="160">
        <f t="shared" si="2"/>
        <v>0</v>
      </c>
      <c r="AG56" s="160">
        <f t="shared" si="3"/>
        <v>0</v>
      </c>
    </row>
    <row r="57" spans="1:33" s="160" customFormat="1" hidden="1" x14ac:dyDescent="0.25">
      <c r="A57" s="170" t="s">
        <v>25</v>
      </c>
      <c r="B57" s="171"/>
      <c r="C57" s="194">
        <v>1060502000</v>
      </c>
      <c r="D57" s="172">
        <f>IFERROR(VLOOKUP(C57,'[2]tb control'!$C$10:$D$248,2,FALSE),0)</f>
        <v>0</v>
      </c>
      <c r="E57" s="173">
        <f>IFERROR(VLOOKUP(C57,'[2]tb control'!$C$10:$E$248,3,FALSE),0)</f>
        <v>0</v>
      </c>
      <c r="F57" s="173"/>
      <c r="G57" s="173"/>
      <c r="H57" s="173"/>
      <c r="I57" s="173"/>
      <c r="J57" s="160">
        <f t="shared" si="0"/>
        <v>0</v>
      </c>
      <c r="K57" s="174"/>
      <c r="O57" s="158"/>
      <c r="P57" s="158"/>
      <c r="Q57" s="158"/>
      <c r="R57" s="158"/>
      <c r="W57" s="158"/>
      <c r="X57" s="160">
        <v>21666953.699999999</v>
      </c>
      <c r="Y57" s="160">
        <f t="shared" si="1"/>
        <v>-21666953.699999999</v>
      </c>
      <c r="Z57" s="160">
        <f>D56-E57</f>
        <v>0</v>
      </c>
      <c r="AF57" s="160">
        <f t="shared" si="2"/>
        <v>0</v>
      </c>
      <c r="AG57" s="160">
        <f t="shared" si="3"/>
        <v>0</v>
      </c>
    </row>
    <row r="58" spans="1:33" s="160" customFormat="1" hidden="1" x14ac:dyDescent="0.25">
      <c r="A58" s="170" t="s">
        <v>90</v>
      </c>
      <c r="B58" s="171"/>
      <c r="C58" s="194">
        <v>1060502100</v>
      </c>
      <c r="D58" s="172">
        <f>IFERROR(VLOOKUP(C58,'[2]tb control'!$C$10:$D$248,2,FALSE),0)</f>
        <v>0</v>
      </c>
      <c r="E58" s="173">
        <f>IFERROR(VLOOKUP(C58,'[2]tb control'!$C$10:$E$248,3,FALSE),0)</f>
        <v>0</v>
      </c>
      <c r="F58" s="173"/>
      <c r="G58" s="173"/>
      <c r="H58" s="173"/>
      <c r="I58" s="173"/>
      <c r="J58" s="160">
        <f t="shared" si="0"/>
        <v>0</v>
      </c>
      <c r="K58" s="174">
        <f ca="1">SUM(D10:E10)</f>
        <v>0</v>
      </c>
      <c r="O58" s="158"/>
      <c r="P58" s="158"/>
      <c r="Q58" s="158"/>
      <c r="R58" s="158"/>
      <c r="W58" s="158"/>
      <c r="X58" s="160">
        <v>0</v>
      </c>
      <c r="Y58" s="160">
        <f t="shared" si="1"/>
        <v>0</v>
      </c>
      <c r="AF58" s="160">
        <f t="shared" si="2"/>
        <v>0</v>
      </c>
      <c r="AG58" s="160">
        <f t="shared" si="3"/>
        <v>0</v>
      </c>
    </row>
    <row r="59" spans="1:33" s="160" customFormat="1" hidden="1" x14ac:dyDescent="0.25">
      <c r="A59" s="170" t="s">
        <v>104</v>
      </c>
      <c r="B59" s="171"/>
      <c r="C59" s="194">
        <v>1060503000</v>
      </c>
      <c r="D59" s="172">
        <f>IFERROR(VLOOKUP(C59,'[2]tb control'!$C$10:$D$248,2,FALSE),0)</f>
        <v>0</v>
      </c>
      <c r="E59" s="173">
        <f>IFERROR(VLOOKUP(C59,'[2]tb control'!$C$10:$E$248,3,FALSE),0)</f>
        <v>0</v>
      </c>
      <c r="F59" s="173"/>
      <c r="G59" s="173"/>
      <c r="H59" s="173"/>
      <c r="I59" s="173"/>
      <c r="J59" s="160">
        <f t="shared" si="0"/>
        <v>0</v>
      </c>
      <c r="K59" s="174"/>
      <c r="O59" s="158"/>
      <c r="P59" s="158"/>
      <c r="Q59" s="158"/>
      <c r="R59" s="158"/>
      <c r="W59" s="158"/>
      <c r="X59" s="160">
        <v>70074612.719999999</v>
      </c>
      <c r="Y59" s="160">
        <f t="shared" si="1"/>
        <v>-70074612.719999999</v>
      </c>
      <c r="Z59" s="160">
        <f>D58-E59</f>
        <v>0</v>
      </c>
      <c r="AF59" s="160">
        <f t="shared" si="2"/>
        <v>0</v>
      </c>
      <c r="AG59" s="160">
        <f t="shared" si="3"/>
        <v>0</v>
      </c>
    </row>
    <row r="60" spans="1:33" s="160" customFormat="1" hidden="1" x14ac:dyDescent="0.25">
      <c r="A60" s="170" t="s">
        <v>399</v>
      </c>
      <c r="B60" s="171"/>
      <c r="C60" s="194">
        <v>1060503100</v>
      </c>
      <c r="D60" s="172">
        <f>IFERROR(VLOOKUP(C60,'[2]tb control'!$C$10:$D$248,2,FALSE),0)</f>
        <v>0</v>
      </c>
      <c r="E60" s="173">
        <f>IFERROR(VLOOKUP(C60,'[2]tb control'!$C$10:$E$248,3,FALSE),0)</f>
        <v>0</v>
      </c>
      <c r="F60" s="173"/>
      <c r="G60" s="173"/>
      <c r="H60" s="173"/>
      <c r="I60" s="173"/>
      <c r="J60" s="160">
        <f t="shared" si="0"/>
        <v>0</v>
      </c>
      <c r="K60" s="174"/>
      <c r="O60" s="158"/>
      <c r="P60" s="158"/>
      <c r="Q60" s="158"/>
      <c r="R60" s="158"/>
      <c r="W60" s="158"/>
      <c r="X60" s="160">
        <v>0</v>
      </c>
      <c r="Y60" s="160">
        <f t="shared" si="1"/>
        <v>0</v>
      </c>
      <c r="AF60" s="160">
        <f t="shared" si="2"/>
        <v>0</v>
      </c>
      <c r="AG60" s="160">
        <f t="shared" si="3"/>
        <v>0</v>
      </c>
    </row>
    <row r="61" spans="1:33" s="160" customFormat="1" hidden="1" x14ac:dyDescent="0.25">
      <c r="A61" s="170" t="s">
        <v>26</v>
      </c>
      <c r="B61" s="171"/>
      <c r="C61" s="194">
        <v>1060507000</v>
      </c>
      <c r="D61" s="172">
        <f>IFERROR(VLOOKUP(C61,'[2]tb control'!$C$10:$D$248,2,FALSE),0)</f>
        <v>0</v>
      </c>
      <c r="E61" s="173">
        <f>IFERROR(VLOOKUP(C61,'[2]tb control'!$C$10:$E$248,3,FALSE),0)</f>
        <v>0</v>
      </c>
      <c r="F61" s="173"/>
      <c r="G61" s="173"/>
      <c r="H61" s="173"/>
      <c r="I61" s="173"/>
      <c r="J61" s="160">
        <f t="shared" si="0"/>
        <v>0</v>
      </c>
      <c r="K61" s="174"/>
      <c r="O61" s="158"/>
      <c r="P61" s="158"/>
      <c r="Q61" s="158"/>
      <c r="R61" s="158"/>
      <c r="W61" s="158"/>
      <c r="X61" s="160">
        <v>833797.04</v>
      </c>
      <c r="Y61" s="160">
        <f t="shared" si="1"/>
        <v>-833797.04</v>
      </c>
      <c r="Z61" s="160">
        <f>D60-E61</f>
        <v>0</v>
      </c>
      <c r="AF61" s="160">
        <f t="shared" si="2"/>
        <v>0</v>
      </c>
      <c r="AG61" s="160">
        <f t="shared" si="3"/>
        <v>0</v>
      </c>
    </row>
    <row r="62" spans="1:33" s="160" customFormat="1" ht="16.5" hidden="1" customHeight="1" x14ac:dyDescent="0.25">
      <c r="A62" s="170" t="s">
        <v>92</v>
      </c>
      <c r="B62" s="171"/>
      <c r="C62" s="194">
        <v>1060507100</v>
      </c>
      <c r="D62" s="172">
        <f>IFERROR(VLOOKUP(C62,'[2]tb control'!$C$10:$D$248,2,FALSE),0)</f>
        <v>0</v>
      </c>
      <c r="E62" s="173">
        <f>IFERROR(VLOOKUP(C62,'[2]tb control'!$C$10:$E$248,3,FALSE),0)</f>
        <v>0</v>
      </c>
      <c r="F62" s="173"/>
      <c r="G62" s="173"/>
      <c r="H62" s="173"/>
      <c r="I62" s="173"/>
      <c r="J62" s="160">
        <f t="shared" si="0"/>
        <v>0</v>
      </c>
      <c r="K62" s="174">
        <f>SUM(D13:E13)</f>
        <v>0</v>
      </c>
      <c r="O62" s="158"/>
      <c r="P62" s="158"/>
      <c r="Q62" s="158"/>
      <c r="R62" s="158"/>
      <c r="W62" s="158"/>
      <c r="X62" s="160">
        <v>0</v>
      </c>
      <c r="Y62" s="160">
        <f t="shared" si="1"/>
        <v>0</v>
      </c>
      <c r="AF62" s="160">
        <f t="shared" si="2"/>
        <v>0</v>
      </c>
      <c r="AG62" s="160">
        <f t="shared" si="3"/>
        <v>0</v>
      </c>
    </row>
    <row r="63" spans="1:33" s="181" customFormat="1" ht="16.5" hidden="1" customHeight="1" x14ac:dyDescent="0.25">
      <c r="A63" s="170" t="s">
        <v>105</v>
      </c>
      <c r="B63" s="171"/>
      <c r="C63" s="194">
        <v>1060509000</v>
      </c>
      <c r="D63" s="172">
        <f>IFERROR(VLOOKUP(C63,'[2]tb control'!$C$10:$D$248,2,FALSE),0)</f>
        <v>0</v>
      </c>
      <c r="E63" s="173">
        <f>IFERROR(VLOOKUP(C63,'[2]tb control'!$C$10:$E$248,3,FALSE),0)</f>
        <v>0</v>
      </c>
      <c r="F63" s="173"/>
      <c r="G63" s="173"/>
      <c r="H63" s="173"/>
      <c r="I63" s="173"/>
      <c r="J63" s="160">
        <f t="shared" si="0"/>
        <v>0</v>
      </c>
      <c r="K63" s="180"/>
      <c r="O63" s="179"/>
      <c r="P63" s="179"/>
      <c r="Q63" s="179"/>
      <c r="R63" s="179"/>
      <c r="W63" s="179"/>
      <c r="X63" s="181">
        <v>0</v>
      </c>
      <c r="Y63" s="160">
        <f t="shared" si="1"/>
        <v>0</v>
      </c>
      <c r="AF63" s="160">
        <f t="shared" si="2"/>
        <v>0</v>
      </c>
      <c r="AG63" s="160">
        <f t="shared" si="3"/>
        <v>0</v>
      </c>
    </row>
    <row r="64" spans="1:33" s="160" customFormat="1" ht="16.5" hidden="1" customHeight="1" x14ac:dyDescent="0.25">
      <c r="A64" s="170" t="s">
        <v>110</v>
      </c>
      <c r="B64" s="175"/>
      <c r="C64" s="194">
        <v>1060509100</v>
      </c>
      <c r="D64" s="172">
        <f>IFERROR(VLOOKUP(C64,'[2]tb control'!$C$10:$D$248,2,FALSE),0)</f>
        <v>0</v>
      </c>
      <c r="E64" s="173">
        <f>IFERROR(VLOOKUP(C64,'[2]tb control'!$C$10:$E$248,3,FALSE),0)</f>
        <v>0</v>
      </c>
      <c r="F64" s="173"/>
      <c r="G64" s="173"/>
      <c r="H64" s="173"/>
      <c r="I64" s="173"/>
      <c r="J64" s="160">
        <f t="shared" si="0"/>
        <v>0</v>
      </c>
      <c r="K64" s="174">
        <f>SUM(D17:E17)</f>
        <v>0</v>
      </c>
      <c r="O64" s="158"/>
      <c r="P64" s="158"/>
      <c r="Q64" s="158"/>
      <c r="R64" s="158"/>
      <c r="W64" s="158"/>
      <c r="X64" s="160">
        <v>0</v>
      </c>
      <c r="Y64" s="160">
        <f t="shared" si="1"/>
        <v>0</v>
      </c>
      <c r="AF64" s="160">
        <f t="shared" si="2"/>
        <v>0</v>
      </c>
      <c r="AG64" s="160">
        <f t="shared" si="3"/>
        <v>0</v>
      </c>
    </row>
    <row r="65" spans="1:33" s="160" customFormat="1" ht="16.5" hidden="1" customHeight="1" x14ac:dyDescent="0.25">
      <c r="A65" s="170" t="s">
        <v>106</v>
      </c>
      <c r="B65" s="171"/>
      <c r="C65" s="194">
        <v>1060511000</v>
      </c>
      <c r="D65" s="172">
        <f>IFERROR(VLOOKUP(C65,'[2]tb control'!$C$10:$D$248,2,FALSE),0)</f>
        <v>0</v>
      </c>
      <c r="E65" s="173">
        <f>IFERROR(VLOOKUP(C65,'[2]tb control'!$C$10:$E$248,3,FALSE),0)</f>
        <v>0</v>
      </c>
      <c r="F65" s="173"/>
      <c r="G65" s="173"/>
      <c r="H65" s="173"/>
      <c r="I65" s="173"/>
      <c r="J65" s="160">
        <f t="shared" si="0"/>
        <v>0</v>
      </c>
      <c r="K65" s="174"/>
      <c r="O65" s="158"/>
      <c r="P65" s="158"/>
      <c r="Q65" s="158"/>
      <c r="R65" s="158"/>
      <c r="W65" s="158"/>
      <c r="X65" s="160">
        <v>0</v>
      </c>
      <c r="Y65" s="160">
        <f t="shared" si="1"/>
        <v>0</v>
      </c>
      <c r="AF65" s="160">
        <f t="shared" si="2"/>
        <v>0</v>
      </c>
      <c r="AG65" s="160">
        <f t="shared" si="3"/>
        <v>0</v>
      </c>
    </row>
    <row r="66" spans="1:33" s="160" customFormat="1" hidden="1" x14ac:dyDescent="0.25">
      <c r="A66" s="170" t="s">
        <v>111</v>
      </c>
      <c r="B66" s="171"/>
      <c r="C66" s="194">
        <v>1060511100</v>
      </c>
      <c r="D66" s="172">
        <f>IFERROR(VLOOKUP(C66,'[2]tb control'!$C$10:$D$248,2,FALSE),0)</f>
        <v>0</v>
      </c>
      <c r="E66" s="173">
        <f>IFERROR(VLOOKUP(C66,'[2]tb control'!$C$10:$E$248,3,FALSE),0)</f>
        <v>0</v>
      </c>
      <c r="F66" s="173"/>
      <c r="G66" s="173"/>
      <c r="H66" s="173"/>
      <c r="I66" s="173"/>
      <c r="J66" s="160">
        <f t="shared" si="0"/>
        <v>0</v>
      </c>
      <c r="K66" s="174"/>
      <c r="O66" s="158"/>
      <c r="P66" s="158"/>
      <c r="Q66" s="158"/>
      <c r="R66" s="158"/>
      <c r="W66" s="158"/>
      <c r="X66" s="160">
        <v>0</v>
      </c>
      <c r="Y66" s="160">
        <f t="shared" si="1"/>
        <v>0</v>
      </c>
      <c r="AF66" s="160">
        <f t="shared" si="2"/>
        <v>0</v>
      </c>
      <c r="AG66" s="160">
        <f t="shared" si="3"/>
        <v>0</v>
      </c>
    </row>
    <row r="67" spans="1:33" s="160" customFormat="1" hidden="1" x14ac:dyDescent="0.25">
      <c r="A67" s="170" t="s">
        <v>27</v>
      </c>
      <c r="B67" s="171"/>
      <c r="C67" s="194">
        <v>1060513000</v>
      </c>
      <c r="D67" s="172">
        <f>IFERROR(VLOOKUP(C67,'[2]tb control'!$C$10:$D$248,2,FALSE),0)</f>
        <v>0</v>
      </c>
      <c r="E67" s="173">
        <f>IFERROR(VLOOKUP(C67,'[2]tb control'!$C$10:$E$248,3,FALSE),0)</f>
        <v>0</v>
      </c>
      <c r="F67" s="173"/>
      <c r="G67" s="173"/>
      <c r="H67" s="173"/>
      <c r="I67" s="173"/>
      <c r="J67" s="160">
        <f t="shared" si="0"/>
        <v>0</v>
      </c>
      <c r="K67" s="174"/>
      <c r="O67" s="158"/>
      <c r="P67" s="158"/>
      <c r="Q67" s="158"/>
      <c r="R67" s="158"/>
      <c r="W67" s="158"/>
      <c r="X67" s="160">
        <v>133974</v>
      </c>
      <c r="Y67" s="160">
        <f t="shared" si="1"/>
        <v>-133974</v>
      </c>
      <c r="Z67" s="160">
        <f>D66-E67</f>
        <v>0</v>
      </c>
      <c r="AF67" s="160">
        <f t="shared" si="2"/>
        <v>0</v>
      </c>
      <c r="AG67" s="160">
        <f t="shared" si="3"/>
        <v>0</v>
      </c>
    </row>
    <row r="68" spans="1:33" s="160" customFormat="1" hidden="1" x14ac:dyDescent="0.25">
      <c r="A68" s="170" t="s">
        <v>93</v>
      </c>
      <c r="B68" s="171"/>
      <c r="C68" s="194">
        <v>1060513100</v>
      </c>
      <c r="D68" s="172">
        <f>IFERROR(VLOOKUP(C68,'[2]tb control'!$C$10:$D$248,2,FALSE),0)</f>
        <v>0</v>
      </c>
      <c r="E68" s="173">
        <f>IFERROR(VLOOKUP(C68,'[2]tb control'!$C$10:$E$248,3,FALSE),0)</f>
        <v>0</v>
      </c>
      <c r="F68" s="173"/>
      <c r="G68" s="173"/>
      <c r="H68" s="173"/>
      <c r="I68" s="173"/>
      <c r="J68" s="160">
        <f t="shared" si="0"/>
        <v>0</v>
      </c>
      <c r="K68" s="174"/>
      <c r="O68" s="158"/>
      <c r="P68" s="158"/>
      <c r="Q68" s="158"/>
      <c r="R68" s="158"/>
      <c r="W68" s="158"/>
      <c r="X68" s="160">
        <v>0</v>
      </c>
      <c r="Y68" s="160">
        <f t="shared" si="1"/>
        <v>0</v>
      </c>
      <c r="AF68" s="160">
        <f t="shared" si="2"/>
        <v>0</v>
      </c>
      <c r="AG68" s="160">
        <f t="shared" si="3"/>
        <v>0</v>
      </c>
    </row>
    <row r="69" spans="1:33" s="160" customFormat="1" hidden="1" x14ac:dyDescent="0.25">
      <c r="A69" s="170" t="s">
        <v>257</v>
      </c>
      <c r="B69" s="171"/>
      <c r="C69" s="194">
        <v>1060514000</v>
      </c>
      <c r="D69" s="172">
        <f>IFERROR(VLOOKUP(C69,'[2]tb control'!$C$10:$D$248,2,FALSE),0)</f>
        <v>0</v>
      </c>
      <c r="E69" s="173">
        <f>IFERROR(VLOOKUP(C69,'[2]tb control'!$C$10:$E$248,3,FALSE),0)</f>
        <v>0</v>
      </c>
      <c r="F69" s="173"/>
      <c r="G69" s="173"/>
      <c r="H69" s="173"/>
      <c r="I69" s="173"/>
      <c r="J69" s="160">
        <f t="shared" si="0"/>
        <v>0</v>
      </c>
      <c r="K69" s="174"/>
      <c r="O69" s="158"/>
      <c r="P69" s="158"/>
      <c r="Q69" s="158"/>
      <c r="R69" s="158"/>
      <c r="W69" s="158"/>
      <c r="X69" s="160">
        <v>401520</v>
      </c>
      <c r="Y69" s="160">
        <f t="shared" si="1"/>
        <v>-401520</v>
      </c>
      <c r="Z69" s="160">
        <f>D68-E69</f>
        <v>0</v>
      </c>
      <c r="AF69" s="160">
        <f t="shared" si="2"/>
        <v>0</v>
      </c>
      <c r="AG69" s="160">
        <f t="shared" si="3"/>
        <v>0</v>
      </c>
    </row>
    <row r="70" spans="1:33" s="160" customFormat="1" ht="16.5" hidden="1" customHeight="1" x14ac:dyDescent="0.25">
      <c r="A70" s="170" t="s">
        <v>258</v>
      </c>
      <c r="B70" s="171"/>
      <c r="C70" s="194">
        <v>1060514100</v>
      </c>
      <c r="D70" s="172">
        <f>IFERROR(VLOOKUP(C70,'[2]tb control'!$C$10:$D$248,2,FALSE),0)</f>
        <v>0</v>
      </c>
      <c r="E70" s="173">
        <f>IFERROR(VLOOKUP(C70,'[2]tb control'!$C$10:$E$248,3,FALSE),0)</f>
        <v>0</v>
      </c>
      <c r="F70" s="173"/>
      <c r="G70" s="173"/>
      <c r="H70" s="173"/>
      <c r="I70" s="173"/>
      <c r="J70" s="160">
        <f t="shared" si="0"/>
        <v>0</v>
      </c>
      <c r="K70" s="174"/>
      <c r="O70" s="158"/>
      <c r="P70" s="158"/>
      <c r="Q70" s="158"/>
      <c r="R70" s="158"/>
      <c r="W70" s="158"/>
      <c r="X70" s="160">
        <v>0</v>
      </c>
      <c r="Y70" s="160">
        <f t="shared" si="1"/>
        <v>0</v>
      </c>
      <c r="AF70" s="160">
        <f t="shared" si="2"/>
        <v>0</v>
      </c>
      <c r="AG70" s="160">
        <f t="shared" si="3"/>
        <v>0</v>
      </c>
    </row>
    <row r="71" spans="1:33" s="160" customFormat="1" ht="16.5" hidden="1" customHeight="1" x14ac:dyDescent="0.25">
      <c r="A71" s="170" t="s">
        <v>107</v>
      </c>
      <c r="B71" s="171"/>
      <c r="C71" s="194">
        <v>1060599000</v>
      </c>
      <c r="D71" s="172">
        <f>IFERROR(VLOOKUP(C71,'[2]tb control'!$C$10:$D$248,2,FALSE),0)</f>
        <v>0</v>
      </c>
      <c r="E71" s="173">
        <f>IFERROR(VLOOKUP(C71,'[2]tb control'!$C$10:$E$248,3,FALSE),0)</f>
        <v>0</v>
      </c>
      <c r="F71" s="173"/>
      <c r="G71" s="173"/>
      <c r="H71" s="173"/>
      <c r="I71" s="173"/>
      <c r="J71" s="160">
        <f t="shared" si="0"/>
        <v>0</v>
      </c>
      <c r="K71" s="174"/>
      <c r="O71" s="158"/>
      <c r="P71" s="158"/>
      <c r="Q71" s="158"/>
      <c r="R71" s="158"/>
      <c r="W71" s="158"/>
      <c r="X71" s="160">
        <v>0</v>
      </c>
      <c r="Y71" s="160">
        <f t="shared" si="1"/>
        <v>0</v>
      </c>
      <c r="AF71" s="160">
        <f t="shared" si="2"/>
        <v>0</v>
      </c>
      <c r="AG71" s="160">
        <f t="shared" si="3"/>
        <v>0</v>
      </c>
    </row>
    <row r="72" spans="1:33" s="160" customFormat="1" hidden="1" x14ac:dyDescent="0.25">
      <c r="A72" s="170" t="s">
        <v>112</v>
      </c>
      <c r="B72" s="171"/>
      <c r="C72" s="194">
        <v>1060599100</v>
      </c>
      <c r="D72" s="172">
        <f>IFERROR(VLOOKUP(C72,'[2]tb control'!$C$10:$D$248,2,FALSE),0)</f>
        <v>0</v>
      </c>
      <c r="E72" s="173">
        <f>IFERROR(VLOOKUP(C72,'[2]tb control'!$C$10:$E$248,3,FALSE),0)</f>
        <v>0</v>
      </c>
      <c r="F72" s="173"/>
      <c r="G72" s="173"/>
      <c r="H72" s="173"/>
      <c r="I72" s="173"/>
      <c r="J72" s="160">
        <f t="shared" si="0"/>
        <v>0</v>
      </c>
      <c r="K72" s="174"/>
      <c r="O72" s="158"/>
      <c r="P72" s="158"/>
      <c r="Q72" s="158"/>
      <c r="R72" s="158"/>
      <c r="W72" s="158"/>
      <c r="X72" s="160">
        <v>0</v>
      </c>
      <c r="Y72" s="160">
        <f t="shared" si="1"/>
        <v>0</v>
      </c>
      <c r="AF72" s="160">
        <f t="shared" si="2"/>
        <v>0</v>
      </c>
      <c r="AG72" s="160">
        <f t="shared" si="3"/>
        <v>0</v>
      </c>
    </row>
    <row r="73" spans="1:33" s="160" customFormat="1" hidden="1" x14ac:dyDescent="0.25">
      <c r="A73" s="170" t="s">
        <v>28</v>
      </c>
      <c r="B73" s="171"/>
      <c r="C73" s="194">
        <v>1060601000</v>
      </c>
      <c r="D73" s="172">
        <f>IFERROR(VLOOKUP(C73,'[2]tb control'!$C$10:$D$248,2,FALSE),0)</f>
        <v>0</v>
      </c>
      <c r="E73" s="173">
        <f>IFERROR(VLOOKUP(C73,'[2]tb control'!$C$10:$E$248,3,FALSE),0)</f>
        <v>0</v>
      </c>
      <c r="F73" s="173"/>
      <c r="G73" s="173"/>
      <c r="H73" s="173"/>
      <c r="I73" s="173"/>
      <c r="J73" s="160">
        <f t="shared" si="0"/>
        <v>0</v>
      </c>
      <c r="K73" s="174">
        <f>D73-E74</f>
        <v>0</v>
      </c>
      <c r="O73" s="158"/>
      <c r="P73" s="158"/>
      <c r="Q73" s="158"/>
      <c r="R73" s="158"/>
      <c r="W73" s="158"/>
      <c r="AF73" s="160">
        <f t="shared" si="2"/>
        <v>0</v>
      </c>
      <c r="AG73" s="160">
        <f t="shared" si="3"/>
        <v>0</v>
      </c>
    </row>
    <row r="74" spans="1:33" s="160" customFormat="1" ht="16.5" hidden="1" customHeight="1" x14ac:dyDescent="0.25">
      <c r="A74" s="170" t="s">
        <v>94</v>
      </c>
      <c r="B74" s="171"/>
      <c r="C74" s="194">
        <v>1060601100</v>
      </c>
      <c r="D74" s="172">
        <f>IFERROR(VLOOKUP(C74,'[2]tb control'!$C$10:$D$248,2,FALSE),0)</f>
        <v>0</v>
      </c>
      <c r="E74" s="173">
        <f>IFERROR(VLOOKUP(C74,'[2]tb control'!$C$10:$E$248,3,FALSE),0)</f>
        <v>0</v>
      </c>
      <c r="F74" s="173"/>
      <c r="G74" s="173"/>
      <c r="H74" s="173"/>
      <c r="I74" s="173"/>
      <c r="J74" s="160">
        <f t="shared" ref="J74:J137" si="4">D74+E74</f>
        <v>0</v>
      </c>
      <c r="K74" s="174"/>
      <c r="O74" s="158"/>
      <c r="P74" s="158"/>
      <c r="Q74" s="158"/>
      <c r="R74" s="158"/>
      <c r="W74" s="158"/>
      <c r="AF74" s="160">
        <f t="shared" si="2"/>
        <v>0</v>
      </c>
      <c r="AG74" s="160">
        <f t="shared" si="3"/>
        <v>0</v>
      </c>
    </row>
    <row r="75" spans="1:33" s="160" customFormat="1" ht="16.5" hidden="1" customHeight="1" x14ac:dyDescent="0.25">
      <c r="A75" s="170" t="s">
        <v>88</v>
      </c>
      <c r="B75" s="171"/>
      <c r="C75" s="194">
        <v>1060701000</v>
      </c>
      <c r="D75" s="172">
        <f>IFERROR(VLOOKUP(C75,'[2]tb control'!$C$10:$D$248,2,FALSE),0)</f>
        <v>0</v>
      </c>
      <c r="E75" s="173">
        <f>IFERROR(VLOOKUP(C75,'[2]tb control'!$C$10:$E$248,3,FALSE),0)</f>
        <v>0</v>
      </c>
      <c r="F75" s="173"/>
      <c r="G75" s="173"/>
      <c r="H75" s="173"/>
      <c r="I75" s="173"/>
      <c r="J75" s="160">
        <f t="shared" si="4"/>
        <v>0</v>
      </c>
      <c r="K75" s="174">
        <f>K73-E112</f>
        <v>0</v>
      </c>
      <c r="O75" s="158"/>
      <c r="P75" s="158"/>
      <c r="Q75" s="158"/>
      <c r="R75" s="158"/>
      <c r="W75" s="158"/>
      <c r="X75" s="160">
        <v>0</v>
      </c>
      <c r="Y75" s="160">
        <f t="shared" si="1"/>
        <v>0</v>
      </c>
      <c r="AF75" s="160">
        <f t="shared" ref="AF75:AF138" si="5">D75+E75</f>
        <v>0</v>
      </c>
      <c r="AG75" s="160">
        <f t="shared" ref="AG75:AG138" si="6">D75+E75</f>
        <v>0</v>
      </c>
    </row>
    <row r="76" spans="1:33" hidden="1" x14ac:dyDescent="0.25">
      <c r="A76" s="170" t="s">
        <v>91</v>
      </c>
      <c r="B76" s="171"/>
      <c r="C76" s="194">
        <v>1060701100</v>
      </c>
      <c r="D76" s="172">
        <f>IFERROR(VLOOKUP(C76,'[2]tb control'!$C$10:$D$248,2,FALSE),0)</f>
        <v>0</v>
      </c>
      <c r="E76" s="173">
        <f>IFERROR(VLOOKUP(C76,'[2]tb control'!$C$10:$E$248,3,FALSE),0)</f>
        <v>0</v>
      </c>
      <c r="F76" s="173"/>
      <c r="G76" s="173"/>
      <c r="H76" s="173"/>
      <c r="I76" s="173"/>
      <c r="J76" s="160">
        <f t="shared" si="4"/>
        <v>0</v>
      </c>
      <c r="K76" s="174"/>
      <c r="L76" s="160"/>
      <c r="M76" s="160">
        <v>86169844.049999788</v>
      </c>
      <c r="P76" s="160">
        <v>60653680.450000003</v>
      </c>
      <c r="X76" s="160">
        <v>0</v>
      </c>
      <c r="Y76" s="160">
        <f t="shared" si="1"/>
        <v>0</v>
      </c>
      <c r="AF76" s="160">
        <f t="shared" si="5"/>
        <v>0</v>
      </c>
      <c r="AG76" s="160">
        <f t="shared" si="6"/>
        <v>0</v>
      </c>
    </row>
    <row r="77" spans="1:33" hidden="1" x14ac:dyDescent="0.25">
      <c r="A77" s="170" t="s">
        <v>103</v>
      </c>
      <c r="B77" s="171"/>
      <c r="C77" s="194">
        <v>1060702000</v>
      </c>
      <c r="D77" s="172">
        <f>IFERROR(VLOOKUP(C77,'[2]tb control'!$C$10:$D$248,2,FALSE),0)</f>
        <v>0</v>
      </c>
      <c r="E77" s="173">
        <f>IFERROR(VLOOKUP(C77,'[2]tb control'!$C$10:$E$248,3,FALSE),0)</f>
        <v>0</v>
      </c>
      <c r="F77" s="173"/>
      <c r="G77" s="173"/>
      <c r="H77" s="173"/>
      <c r="I77" s="173"/>
      <c r="J77" s="160">
        <f t="shared" si="4"/>
        <v>0</v>
      </c>
      <c r="K77" s="174"/>
      <c r="L77" s="160"/>
      <c r="P77" s="160"/>
      <c r="X77" s="160">
        <v>6005501.1299999999</v>
      </c>
      <c r="Y77" s="160">
        <f t="shared" ref="Y77:Y147" si="7">D77-X77</f>
        <v>-6005501.1299999999</v>
      </c>
      <c r="Z77" s="160">
        <f>D76-E77</f>
        <v>0</v>
      </c>
      <c r="AF77" s="160">
        <f t="shared" si="5"/>
        <v>0</v>
      </c>
      <c r="AG77" s="160">
        <f t="shared" si="6"/>
        <v>0</v>
      </c>
    </row>
    <row r="78" spans="1:33" hidden="1" x14ac:dyDescent="0.25">
      <c r="A78" s="170" t="s">
        <v>109</v>
      </c>
      <c r="B78" s="171"/>
      <c r="C78" s="194">
        <v>1060702100</v>
      </c>
      <c r="D78" s="172">
        <f>IFERROR(VLOOKUP(C78,'[2]tb control'!$C$10:$D$248,2,FALSE),0)</f>
        <v>0</v>
      </c>
      <c r="E78" s="173">
        <f>IFERROR(VLOOKUP(C78,'[2]tb control'!$C$10:$E$248,3,FALSE),0)</f>
        <v>0</v>
      </c>
      <c r="F78" s="173"/>
      <c r="G78" s="173"/>
      <c r="H78" s="173"/>
      <c r="I78" s="173"/>
      <c r="J78" s="160">
        <f t="shared" si="4"/>
        <v>0</v>
      </c>
      <c r="K78" s="174">
        <f>SUM(D30:E30)</f>
        <v>0</v>
      </c>
      <c r="L78" s="160"/>
      <c r="M78" s="160">
        <f>M54-M76</f>
        <v>-86169844.049999788</v>
      </c>
      <c r="P78" s="160">
        <v>66506424.899999999</v>
      </c>
      <c r="X78" s="160">
        <v>0</v>
      </c>
      <c r="Y78" s="160">
        <f t="shared" si="7"/>
        <v>0</v>
      </c>
      <c r="AF78" s="160">
        <f t="shared" si="5"/>
        <v>0</v>
      </c>
      <c r="AG78" s="160">
        <f t="shared" si="6"/>
        <v>0</v>
      </c>
    </row>
    <row r="79" spans="1:33" hidden="1" x14ac:dyDescent="0.25">
      <c r="A79" s="170" t="s">
        <v>228</v>
      </c>
      <c r="B79" s="171"/>
      <c r="C79" s="229">
        <v>1069803000</v>
      </c>
      <c r="D79" s="172">
        <f>IFERROR(VLOOKUP(C79,'[2]tb control'!$C$10:$D$248,2,FALSE),0)</f>
        <v>0</v>
      </c>
      <c r="E79" s="173">
        <f>IFERROR(VLOOKUP(C79,'[2]tb control'!$C$10:$E$248,3,FALSE),0)</f>
        <v>0</v>
      </c>
      <c r="F79" s="173"/>
      <c r="G79" s="173"/>
      <c r="H79" s="173"/>
      <c r="I79" s="173"/>
      <c r="J79" s="160">
        <f t="shared" si="4"/>
        <v>0</v>
      </c>
      <c r="K79" s="174">
        <f>SUM(D66:E66)</f>
        <v>0</v>
      </c>
      <c r="L79" s="160"/>
      <c r="X79" s="160">
        <v>19800</v>
      </c>
      <c r="Y79" s="160">
        <f t="shared" si="7"/>
        <v>-19800</v>
      </c>
      <c r="AF79" s="160">
        <f t="shared" si="5"/>
        <v>0</v>
      </c>
      <c r="AG79" s="160">
        <f t="shared" si="6"/>
        <v>0</v>
      </c>
    </row>
    <row r="80" spans="1:33" hidden="1" x14ac:dyDescent="0.25">
      <c r="A80" s="170" t="s">
        <v>89</v>
      </c>
      <c r="B80" s="171"/>
      <c r="C80" s="194">
        <v>1069999000</v>
      </c>
      <c r="D80" s="172">
        <f>IFERROR(VLOOKUP(C80,'[2]tb control'!$C$10:$D$248,2,FALSE),0)</f>
        <v>0</v>
      </c>
      <c r="E80" s="173">
        <f>IFERROR(VLOOKUP(C80,'[2]tb control'!$C$10:$E$248,3,FALSE),0)</f>
        <v>0</v>
      </c>
      <c r="F80" s="173"/>
      <c r="G80" s="173"/>
      <c r="H80" s="173"/>
      <c r="I80" s="173"/>
      <c r="J80" s="160">
        <f t="shared" si="4"/>
        <v>0</v>
      </c>
      <c r="K80" s="174"/>
      <c r="L80" s="160"/>
      <c r="X80" s="160">
        <v>0</v>
      </c>
      <c r="Y80" s="160">
        <f t="shared" si="7"/>
        <v>0</v>
      </c>
      <c r="AF80" s="160">
        <f t="shared" si="5"/>
        <v>0</v>
      </c>
      <c r="AG80" s="160">
        <f t="shared" si="6"/>
        <v>0</v>
      </c>
    </row>
    <row r="81" spans="1:33" hidden="1" x14ac:dyDescent="0.25">
      <c r="A81" s="170" t="s">
        <v>95</v>
      </c>
      <c r="B81" s="171"/>
      <c r="C81" s="194">
        <v>1069999100</v>
      </c>
      <c r="D81" s="172">
        <f>IFERROR(VLOOKUP(C81,'[2]tb control'!$C$10:$D$248,2,FALSE),0)</f>
        <v>0</v>
      </c>
      <c r="E81" s="173">
        <f>IFERROR(VLOOKUP(C81,'[2]tb control'!$C$10:$E$248,3,FALSE),0)</f>
        <v>0</v>
      </c>
      <c r="F81" s="173"/>
      <c r="G81" s="173"/>
      <c r="H81" s="173"/>
      <c r="I81" s="173"/>
      <c r="J81" s="160">
        <f t="shared" si="4"/>
        <v>0</v>
      </c>
      <c r="K81" s="174"/>
      <c r="L81" s="160"/>
      <c r="X81" s="160">
        <v>62972551.200000003</v>
      </c>
      <c r="Y81" s="160">
        <f t="shared" si="7"/>
        <v>-62972551.200000003</v>
      </c>
      <c r="AF81" s="160">
        <f t="shared" si="5"/>
        <v>0</v>
      </c>
      <c r="AG81" s="160">
        <f t="shared" si="6"/>
        <v>0</v>
      </c>
    </row>
    <row r="82" spans="1:33" s="160" customFormat="1" hidden="1" x14ac:dyDescent="0.25">
      <c r="A82" s="170" t="s">
        <v>350</v>
      </c>
      <c r="B82" s="171"/>
      <c r="C82" s="194">
        <v>1080102000</v>
      </c>
      <c r="D82" s="172">
        <f>IFERROR(VLOOKUP(C82,'[2]tb control'!$C$10:$D$248,2,FALSE),0)</f>
        <v>0</v>
      </c>
      <c r="E82" s="173">
        <f>IFERROR(VLOOKUP(C82,'[2]tb control'!$C$10:$E$248,3,FALSE),0)</f>
        <v>0</v>
      </c>
      <c r="F82" s="173"/>
      <c r="G82" s="173"/>
      <c r="H82" s="173"/>
      <c r="I82" s="173"/>
      <c r="J82" s="160">
        <f t="shared" si="4"/>
        <v>0</v>
      </c>
      <c r="K82" s="174"/>
      <c r="O82" s="158"/>
      <c r="P82" s="158"/>
      <c r="Q82" s="158"/>
      <c r="R82" s="158"/>
      <c r="W82" s="158"/>
      <c r="X82" s="160">
        <v>32850</v>
      </c>
      <c r="Y82" s="160">
        <f t="shared" si="7"/>
        <v>-32850</v>
      </c>
      <c r="AF82" s="160">
        <f t="shared" si="5"/>
        <v>0</v>
      </c>
      <c r="AG82" s="160">
        <f t="shared" si="6"/>
        <v>0</v>
      </c>
    </row>
    <row r="83" spans="1:33" s="160" customFormat="1" hidden="1" x14ac:dyDescent="0.25">
      <c r="A83" s="170" t="s">
        <v>351</v>
      </c>
      <c r="B83" s="171"/>
      <c r="C83" s="194">
        <v>1080102100</v>
      </c>
      <c r="D83" s="172">
        <f>IFERROR(VLOOKUP(C83,'[2]tb control'!$C$10:$D$248,2,FALSE),0)</f>
        <v>0</v>
      </c>
      <c r="E83" s="173">
        <f>IFERROR(VLOOKUP(C83,'[2]tb control'!$C$10:$E$248,3,FALSE),0)</f>
        <v>0</v>
      </c>
      <c r="F83" s="173"/>
      <c r="G83" s="173"/>
      <c r="H83" s="173"/>
      <c r="I83" s="173"/>
      <c r="J83" s="160">
        <f t="shared" si="4"/>
        <v>0</v>
      </c>
      <c r="K83" s="174">
        <f>SUM(D35:E35)</f>
        <v>0</v>
      </c>
      <c r="O83" s="158"/>
      <c r="P83" s="158"/>
      <c r="Q83" s="158"/>
      <c r="R83" s="158"/>
      <c r="W83" s="158"/>
      <c r="X83" s="160">
        <v>0</v>
      </c>
      <c r="Y83" s="160">
        <f t="shared" si="7"/>
        <v>0</v>
      </c>
      <c r="AF83" s="160">
        <f t="shared" si="5"/>
        <v>0</v>
      </c>
      <c r="AG83" s="160">
        <f t="shared" si="6"/>
        <v>0</v>
      </c>
    </row>
    <row r="84" spans="1:33" s="160" customFormat="1" hidden="1" x14ac:dyDescent="0.25">
      <c r="A84" s="170" t="s">
        <v>226</v>
      </c>
      <c r="B84" s="171"/>
      <c r="C84" s="224">
        <v>1990102000</v>
      </c>
      <c r="D84" s="172">
        <f>IFERROR(VLOOKUP(C84,'[2]tb control'!$C$10:$D$248,2,FALSE),0)</f>
        <v>0</v>
      </c>
      <c r="E84" s="173">
        <f>IFERROR(VLOOKUP(C84,'[2]tb control'!$C$10:$E$248,3,FALSE),0)</f>
        <v>0</v>
      </c>
      <c r="F84" s="173"/>
      <c r="G84" s="173"/>
      <c r="H84" s="173"/>
      <c r="I84" s="173"/>
      <c r="J84" s="160">
        <f t="shared" si="4"/>
        <v>0</v>
      </c>
      <c r="K84" s="174"/>
      <c r="O84" s="158"/>
      <c r="P84" s="158"/>
      <c r="Q84" s="158"/>
      <c r="R84" s="158"/>
      <c r="W84" s="158"/>
      <c r="X84" s="160">
        <v>557281</v>
      </c>
      <c r="Y84" s="160">
        <f t="shared" si="7"/>
        <v>-557281</v>
      </c>
      <c r="AF84" s="160">
        <f t="shared" si="5"/>
        <v>0</v>
      </c>
      <c r="AG84" s="160">
        <f t="shared" si="6"/>
        <v>0</v>
      </c>
    </row>
    <row r="85" spans="1:33" s="160" customFormat="1" hidden="1" x14ac:dyDescent="0.25">
      <c r="A85" s="170" t="s">
        <v>398</v>
      </c>
      <c r="B85" s="171"/>
      <c r="C85" s="225">
        <v>1990103000</v>
      </c>
      <c r="D85" s="172">
        <f>IFERROR(VLOOKUP(C85,'[2]tb control'!$C$10:$D$248,2,FALSE),0)</f>
        <v>0</v>
      </c>
      <c r="E85" s="173">
        <f>IFERROR(VLOOKUP(C85,'[2]tb control'!$C$10:$E$248,3,FALSE),0)</f>
        <v>0</v>
      </c>
      <c r="F85" s="173"/>
      <c r="G85" s="173"/>
      <c r="H85" s="173"/>
      <c r="I85" s="173"/>
      <c r="J85" s="160">
        <f t="shared" si="4"/>
        <v>0</v>
      </c>
      <c r="K85" s="174"/>
      <c r="O85" s="158"/>
      <c r="P85" s="158"/>
      <c r="Q85" s="158"/>
      <c r="R85" s="158"/>
      <c r="W85" s="158"/>
      <c r="X85" s="160">
        <v>1328944772.5799999</v>
      </c>
      <c r="Y85" s="160">
        <f t="shared" si="7"/>
        <v>-1328944772.5799999</v>
      </c>
      <c r="AF85" s="160">
        <f t="shared" si="5"/>
        <v>0</v>
      </c>
      <c r="AG85" s="160">
        <f t="shared" si="6"/>
        <v>0</v>
      </c>
    </row>
    <row r="86" spans="1:33" s="160" customFormat="1" hidden="1" x14ac:dyDescent="0.25">
      <c r="A86" s="170" t="s">
        <v>11</v>
      </c>
      <c r="B86" s="175"/>
      <c r="C86" s="194">
        <v>1990104000</v>
      </c>
      <c r="D86" s="172">
        <f>IFERROR(VLOOKUP(C86,'[2]tb control'!$C$10:$D$248,2,FALSE),0)</f>
        <v>0</v>
      </c>
      <c r="E86" s="173">
        <f>IFERROR(VLOOKUP(C86,'[2]tb control'!$C$10:$E$248,3,FALSE),0)</f>
        <v>0</v>
      </c>
      <c r="F86" s="173"/>
      <c r="G86" s="173"/>
      <c r="H86" s="173"/>
      <c r="I86" s="173"/>
      <c r="J86" s="160">
        <f t="shared" si="4"/>
        <v>0</v>
      </c>
      <c r="K86" s="174"/>
      <c r="O86" s="158"/>
      <c r="P86" s="158"/>
      <c r="Q86" s="158"/>
      <c r="R86" s="158"/>
      <c r="W86" s="158"/>
      <c r="X86" s="160">
        <v>1122746</v>
      </c>
      <c r="Y86" s="160">
        <f t="shared" si="7"/>
        <v>-1122746</v>
      </c>
      <c r="AF86" s="160">
        <f t="shared" si="5"/>
        <v>0</v>
      </c>
      <c r="AG86" s="160">
        <f t="shared" si="6"/>
        <v>0</v>
      </c>
    </row>
    <row r="87" spans="1:33" s="160" customFormat="1" hidden="1" x14ac:dyDescent="0.25">
      <c r="A87" s="170" t="s">
        <v>224</v>
      </c>
      <c r="B87" s="171"/>
      <c r="C87" s="194">
        <v>1990201000</v>
      </c>
      <c r="D87" s="172">
        <f>IFERROR(VLOOKUP(C87,'[2]tb control'!$C$10:$D$248,2,FALSE),0)</f>
        <v>0</v>
      </c>
      <c r="E87" s="173">
        <f>IFERROR(VLOOKUP(C87,'[2]tb control'!$C$10:$E$248,3,FALSE),0)</f>
        <v>0</v>
      </c>
      <c r="F87" s="173"/>
      <c r="G87" s="173"/>
      <c r="H87" s="173"/>
      <c r="I87" s="173"/>
      <c r="J87" s="160">
        <f t="shared" si="4"/>
        <v>0</v>
      </c>
      <c r="K87" s="174"/>
      <c r="O87" s="158"/>
      <c r="P87" s="158"/>
      <c r="Q87" s="158"/>
      <c r="R87" s="158"/>
      <c r="W87" s="158"/>
      <c r="X87" s="160">
        <v>248636.07</v>
      </c>
      <c r="Y87" s="160">
        <f t="shared" si="7"/>
        <v>-248636.07</v>
      </c>
      <c r="AF87" s="160">
        <f t="shared" si="5"/>
        <v>0</v>
      </c>
      <c r="AG87" s="160">
        <f t="shared" si="6"/>
        <v>0</v>
      </c>
    </row>
    <row r="88" spans="1:33" s="160" customFormat="1" hidden="1" x14ac:dyDescent="0.25">
      <c r="A88" s="170" t="s">
        <v>223</v>
      </c>
      <c r="B88" s="171"/>
      <c r="C88" s="194">
        <v>1990202000</v>
      </c>
      <c r="D88" s="172">
        <f>IFERROR(VLOOKUP(C88,'[2]tb control'!$C$10:$D$248,2,FALSE),0)</f>
        <v>0</v>
      </c>
      <c r="E88" s="173">
        <f>IFERROR(VLOOKUP(C88,'[2]tb control'!$C$10:$E$248,3,FALSE),0)</f>
        <v>0</v>
      </c>
      <c r="F88" s="173"/>
      <c r="G88" s="173"/>
      <c r="H88" s="173"/>
      <c r="I88" s="173"/>
      <c r="J88" s="160">
        <f t="shared" si="4"/>
        <v>0</v>
      </c>
      <c r="K88" s="174"/>
      <c r="O88" s="158"/>
      <c r="P88" s="158"/>
      <c r="Q88" s="158"/>
      <c r="R88" s="158"/>
      <c r="W88" s="158"/>
      <c r="X88" s="160">
        <v>59600</v>
      </c>
      <c r="Y88" s="160">
        <f t="shared" si="7"/>
        <v>-59600</v>
      </c>
      <c r="AF88" s="160">
        <f t="shared" si="5"/>
        <v>0</v>
      </c>
      <c r="AG88" s="160">
        <f t="shared" si="6"/>
        <v>0</v>
      </c>
    </row>
    <row r="89" spans="1:33" s="160" customFormat="1" ht="16.5" hidden="1" customHeight="1" x14ac:dyDescent="0.25">
      <c r="A89" s="170" t="s">
        <v>222</v>
      </c>
      <c r="B89" s="171"/>
      <c r="C89" s="194">
        <v>1990205000</v>
      </c>
      <c r="D89" s="172">
        <f>IFERROR(VLOOKUP(C89,'[2]tb control'!$C$10:$D$248,2,FALSE),0)</f>
        <v>0</v>
      </c>
      <c r="E89" s="173">
        <f>IFERROR(VLOOKUP(C89,'[2]tb control'!$C$10:$E$248,3,FALSE),0)</f>
        <v>0</v>
      </c>
      <c r="F89" s="173"/>
      <c r="G89" s="173"/>
      <c r="H89" s="173"/>
      <c r="I89" s="173"/>
      <c r="J89" s="160">
        <f t="shared" si="4"/>
        <v>0</v>
      </c>
      <c r="K89" s="174"/>
      <c r="O89" s="158"/>
      <c r="P89" s="158"/>
      <c r="Q89" s="158"/>
      <c r="R89" s="158"/>
      <c r="W89" s="158"/>
      <c r="X89" s="160">
        <v>757539.21</v>
      </c>
      <c r="Y89" s="160">
        <f t="shared" si="7"/>
        <v>-757539.21</v>
      </c>
      <c r="AC89" s="160">
        <v>80</v>
      </c>
      <c r="AF89" s="160">
        <f t="shared" si="5"/>
        <v>0</v>
      </c>
      <c r="AG89" s="160">
        <f t="shared" si="6"/>
        <v>0</v>
      </c>
    </row>
    <row r="90" spans="1:33" s="160" customFormat="1" hidden="1" x14ac:dyDescent="0.25">
      <c r="A90" s="170" t="s">
        <v>19</v>
      </c>
      <c r="B90" s="171"/>
      <c r="C90" s="194">
        <v>1990299000</v>
      </c>
      <c r="D90" s="172">
        <f>IFERROR(VLOOKUP(C90,'[2]tb control'!$C$10:$D$248,2,FALSE),0)</f>
        <v>0</v>
      </c>
      <c r="E90" s="173">
        <f>IFERROR(VLOOKUP(C90,'[2]tb control'!$C$10:$E$248,3,FALSE),0)</f>
        <v>0</v>
      </c>
      <c r="F90" s="173"/>
      <c r="G90" s="173"/>
      <c r="H90" s="173"/>
      <c r="I90" s="173"/>
      <c r="J90" s="160">
        <f t="shared" si="4"/>
        <v>0</v>
      </c>
      <c r="K90" s="174">
        <f>SUM(D51:E51)</f>
        <v>0</v>
      </c>
      <c r="O90" s="158"/>
      <c r="P90" s="158"/>
      <c r="Q90" s="158"/>
      <c r="R90" s="158"/>
      <c r="W90" s="158"/>
      <c r="X90" s="160">
        <v>0</v>
      </c>
      <c r="Y90" s="160">
        <f t="shared" si="7"/>
        <v>0</v>
      </c>
      <c r="AC90" s="160">
        <v>20</v>
      </c>
      <c r="AF90" s="160">
        <f t="shared" si="5"/>
        <v>0</v>
      </c>
      <c r="AG90" s="160">
        <f t="shared" si="6"/>
        <v>0</v>
      </c>
    </row>
    <row r="91" spans="1:33" s="160" customFormat="1" hidden="1" x14ac:dyDescent="0.25">
      <c r="A91" s="170" t="s">
        <v>29</v>
      </c>
      <c r="B91" s="171"/>
      <c r="C91" s="194">
        <v>2010101000</v>
      </c>
      <c r="D91" s="172">
        <f>IFERROR(VLOOKUP(C91,'[2]tb control'!$C$10:$D$248,2,FALSE),0)</f>
        <v>0</v>
      </c>
      <c r="E91" s="173">
        <f>IFERROR(VLOOKUP(C91,'[2]tb control'!$C$10:$E$248,3,FALSE),0)</f>
        <v>0</v>
      </c>
      <c r="F91" s="173"/>
      <c r="G91" s="173"/>
      <c r="H91" s="173"/>
      <c r="I91" s="173"/>
      <c r="J91" s="160">
        <f t="shared" si="4"/>
        <v>0</v>
      </c>
      <c r="K91" s="174">
        <f>SUM(D79:E79)</f>
        <v>0</v>
      </c>
      <c r="O91" s="158"/>
      <c r="P91" s="158"/>
      <c r="Q91" s="158"/>
      <c r="R91" s="158"/>
      <c r="W91" s="158"/>
      <c r="X91" s="160">
        <v>0</v>
      </c>
      <c r="Y91" s="160">
        <f t="shared" si="7"/>
        <v>0</v>
      </c>
      <c r="AC91" s="160">
        <v>60</v>
      </c>
      <c r="AF91" s="160">
        <f t="shared" si="5"/>
        <v>0</v>
      </c>
      <c r="AG91" s="160">
        <f t="shared" si="6"/>
        <v>0</v>
      </c>
    </row>
    <row r="92" spans="1:33" s="160" customFormat="1" hidden="1" x14ac:dyDescent="0.25">
      <c r="A92" s="170" t="s">
        <v>30</v>
      </c>
      <c r="B92" s="175"/>
      <c r="C92" s="194">
        <v>2020101000</v>
      </c>
      <c r="D92" s="172">
        <f>IFERROR(VLOOKUP(C92,'[2]tb control'!$C$10:$D$248,2,FALSE),0)</f>
        <v>0</v>
      </c>
      <c r="E92" s="173">
        <f>IFERROR(VLOOKUP(C92,'[2]tb control'!$C$10:$E$248,3,FALSE),0)</f>
        <v>0</v>
      </c>
      <c r="F92" s="173"/>
      <c r="G92" s="173"/>
      <c r="H92" s="173"/>
      <c r="I92" s="173"/>
      <c r="J92" s="160">
        <f t="shared" si="4"/>
        <v>0</v>
      </c>
      <c r="K92" s="174"/>
      <c r="O92" s="158"/>
      <c r="P92" s="158"/>
      <c r="Q92" s="158"/>
      <c r="R92" s="158"/>
      <c r="W92" s="158"/>
      <c r="X92" s="160">
        <v>0</v>
      </c>
      <c r="Y92" s="160">
        <f t="shared" si="7"/>
        <v>0</v>
      </c>
      <c r="AC92" s="160">
        <v>30</v>
      </c>
      <c r="AF92" s="160">
        <f t="shared" si="5"/>
        <v>0</v>
      </c>
      <c r="AG92" s="160">
        <f t="shared" si="6"/>
        <v>0</v>
      </c>
    </row>
    <row r="93" spans="1:33" s="160" customFormat="1" hidden="1" x14ac:dyDescent="0.25">
      <c r="A93" s="170" t="s">
        <v>31</v>
      </c>
      <c r="B93" s="175"/>
      <c r="C93" s="194">
        <v>2020102000</v>
      </c>
      <c r="D93" s="172">
        <f>IFERROR(VLOOKUP(C93,'[2]tb control'!$C$10:$D$248,2,FALSE),0)</f>
        <v>0</v>
      </c>
      <c r="E93" s="173">
        <f>IFERROR(VLOOKUP(C93,'[2]tb control'!$C$10:$E$248,3,FALSE),0)</f>
        <v>0</v>
      </c>
      <c r="F93" s="173"/>
      <c r="G93" s="173"/>
      <c r="H93" s="173"/>
      <c r="I93" s="173"/>
      <c r="J93" s="160">
        <f t="shared" si="4"/>
        <v>0</v>
      </c>
      <c r="K93" s="174"/>
      <c r="O93" s="158"/>
      <c r="P93" s="158"/>
      <c r="Q93" s="158"/>
      <c r="R93" s="158"/>
      <c r="W93" s="158"/>
      <c r="AF93" s="160">
        <f t="shared" si="5"/>
        <v>0</v>
      </c>
      <c r="AG93" s="160">
        <f t="shared" si="6"/>
        <v>0</v>
      </c>
    </row>
    <row r="94" spans="1:33" s="160" customFormat="1" hidden="1" x14ac:dyDescent="0.25">
      <c r="A94" s="170" t="s">
        <v>391</v>
      </c>
      <c r="B94" s="175"/>
      <c r="C94" s="229">
        <v>2020102001</v>
      </c>
      <c r="D94" s="172">
        <f>IFERROR(VLOOKUP(C94,'[2]tb control'!$C$10:$D$248,2,FALSE),0)</f>
        <v>0</v>
      </c>
      <c r="E94" s="173">
        <f>IFERROR(VLOOKUP(C94,'[2]tb control'!$C$10:$E$248,3,FALSE),0)</f>
        <v>0</v>
      </c>
      <c r="F94" s="173"/>
      <c r="G94" s="173"/>
      <c r="H94" s="173"/>
      <c r="I94" s="173"/>
      <c r="J94" s="160">
        <f t="shared" si="4"/>
        <v>0</v>
      </c>
      <c r="K94" s="174"/>
      <c r="O94" s="158"/>
      <c r="P94" s="158"/>
      <c r="Q94" s="158"/>
      <c r="R94" s="158"/>
      <c r="W94" s="158"/>
      <c r="AF94" s="160">
        <f t="shared" si="5"/>
        <v>0</v>
      </c>
      <c r="AG94" s="160">
        <f t="shared" si="6"/>
        <v>0</v>
      </c>
    </row>
    <row r="95" spans="1:33" s="160" customFormat="1" hidden="1" x14ac:dyDescent="0.25">
      <c r="A95" s="170" t="s">
        <v>392</v>
      </c>
      <c r="B95" s="175"/>
      <c r="C95" s="229">
        <v>2020102002</v>
      </c>
      <c r="D95" s="172">
        <f>IFERROR(VLOOKUP(C95,'[2]tb control'!$C$10:$D$248,2,FALSE),0)</f>
        <v>0</v>
      </c>
      <c r="E95" s="173">
        <f>IFERROR(VLOOKUP(C95,'[2]tb control'!$C$10:$E$248,3,FALSE),0)</f>
        <v>0</v>
      </c>
      <c r="F95" s="173"/>
      <c r="G95" s="173"/>
      <c r="H95" s="173"/>
      <c r="I95" s="173"/>
      <c r="J95" s="160">
        <f t="shared" si="4"/>
        <v>0</v>
      </c>
      <c r="K95" s="174"/>
      <c r="O95" s="158"/>
      <c r="P95" s="158"/>
      <c r="Q95" s="158"/>
      <c r="R95" s="158"/>
      <c r="W95" s="158"/>
      <c r="AF95" s="160">
        <f t="shared" si="5"/>
        <v>0</v>
      </c>
      <c r="AG95" s="160">
        <f t="shared" si="6"/>
        <v>0</v>
      </c>
    </row>
    <row r="96" spans="1:33" s="160" customFormat="1" hidden="1" x14ac:dyDescent="0.25">
      <c r="A96" s="170" t="s">
        <v>393</v>
      </c>
      <c r="B96" s="171"/>
      <c r="C96" s="229">
        <v>2020102003</v>
      </c>
      <c r="D96" s="172">
        <f>IFERROR(VLOOKUP(C96,'[2]tb control'!$C$10:$D$248,2,FALSE),0)</f>
        <v>0</v>
      </c>
      <c r="E96" s="173">
        <f>IFERROR(VLOOKUP(C96,'[2]tb control'!$C$10:$E$248,3,FALSE),0)</f>
        <v>0</v>
      </c>
      <c r="F96" s="173"/>
      <c r="G96" s="173"/>
      <c r="H96" s="173"/>
      <c r="I96" s="173"/>
      <c r="J96" s="160">
        <f t="shared" si="4"/>
        <v>0</v>
      </c>
      <c r="K96" s="174">
        <f>SUM(D58:E58)</f>
        <v>0</v>
      </c>
      <c r="O96" s="158"/>
      <c r="P96" s="158"/>
      <c r="Q96" s="158"/>
      <c r="R96" s="158"/>
      <c r="W96" s="158"/>
      <c r="AF96" s="160">
        <f t="shared" si="5"/>
        <v>0</v>
      </c>
      <c r="AG96" s="160">
        <f t="shared" si="6"/>
        <v>0</v>
      </c>
    </row>
    <row r="97" spans="1:33" s="160" customFormat="1" hidden="1" x14ac:dyDescent="0.25">
      <c r="A97" s="170" t="s">
        <v>394</v>
      </c>
      <c r="B97" s="175"/>
      <c r="C97" s="229">
        <v>2020102004</v>
      </c>
      <c r="D97" s="172">
        <f>IFERROR(VLOOKUP(C97,'[2]tb control'!$C$10:$D$248,2,FALSE),0)</f>
        <v>0</v>
      </c>
      <c r="E97" s="173">
        <f>IFERROR(VLOOKUP(C97,'[2]tb control'!$C$10:$E$248,3,FALSE),0)</f>
        <v>0</v>
      </c>
      <c r="F97" s="173"/>
      <c r="G97" s="173"/>
      <c r="H97" s="173"/>
      <c r="I97" s="173"/>
      <c r="J97" s="160">
        <f t="shared" si="4"/>
        <v>0</v>
      </c>
      <c r="K97" s="174"/>
      <c r="O97" s="158"/>
      <c r="P97" s="158"/>
      <c r="Q97" s="158"/>
      <c r="R97" s="158"/>
      <c r="W97" s="158"/>
      <c r="X97" s="160">
        <v>0</v>
      </c>
      <c r="Y97" s="160">
        <f t="shared" si="7"/>
        <v>0</v>
      </c>
      <c r="AF97" s="160">
        <f t="shared" si="5"/>
        <v>0</v>
      </c>
      <c r="AG97" s="160">
        <f t="shared" si="6"/>
        <v>0</v>
      </c>
    </row>
    <row r="98" spans="1:33" s="160" customFormat="1" hidden="1" x14ac:dyDescent="0.25">
      <c r="A98" s="170" t="s">
        <v>32</v>
      </c>
      <c r="B98" s="175"/>
      <c r="C98" s="194">
        <v>2020103000</v>
      </c>
      <c r="D98" s="172">
        <f>IFERROR(VLOOKUP(C98,'[2]tb control'!$C$10:$D$248,2,FALSE),0)</f>
        <v>0</v>
      </c>
      <c r="E98" s="173">
        <f>IFERROR(VLOOKUP(C98,'[2]tb control'!$C$10:$E$248,3,FALSE),0)</f>
        <v>0</v>
      </c>
      <c r="F98" s="173"/>
      <c r="G98" s="173"/>
      <c r="H98" s="173"/>
      <c r="I98" s="173"/>
      <c r="J98" s="160">
        <f t="shared" si="4"/>
        <v>0</v>
      </c>
      <c r="K98" s="174"/>
      <c r="O98" s="158"/>
      <c r="P98" s="158"/>
      <c r="Q98" s="158"/>
      <c r="R98" s="158"/>
      <c r="W98" s="158"/>
      <c r="AF98" s="160">
        <f t="shared" si="5"/>
        <v>0</v>
      </c>
      <c r="AG98" s="160">
        <f t="shared" si="6"/>
        <v>0</v>
      </c>
    </row>
    <row r="99" spans="1:33" s="160" customFormat="1" hidden="1" x14ac:dyDescent="0.25">
      <c r="A99" s="170" t="s">
        <v>395</v>
      </c>
      <c r="B99" s="175"/>
      <c r="C99" s="229">
        <v>2020103001</v>
      </c>
      <c r="D99" s="172">
        <f>IFERROR(VLOOKUP(C99,'[2]tb control'!$C$10:$D$248,2,FALSE),0)</f>
        <v>0</v>
      </c>
      <c r="E99" s="173">
        <f>IFERROR(VLOOKUP(C99,'[2]tb control'!$C$10:$E$248,3,FALSE),0)</f>
        <v>0</v>
      </c>
      <c r="F99" s="173"/>
      <c r="G99" s="173"/>
      <c r="H99" s="173"/>
      <c r="I99" s="173"/>
      <c r="J99" s="160">
        <f t="shared" si="4"/>
        <v>0</v>
      </c>
      <c r="K99" s="174"/>
      <c r="O99" s="158"/>
      <c r="P99" s="158"/>
      <c r="Q99" s="158"/>
      <c r="R99" s="158"/>
      <c r="W99" s="158"/>
      <c r="AF99" s="160">
        <f t="shared" si="5"/>
        <v>0</v>
      </c>
      <c r="AG99" s="160">
        <f t="shared" si="6"/>
        <v>0</v>
      </c>
    </row>
    <row r="100" spans="1:33" s="160" customFormat="1" hidden="1" x14ac:dyDescent="0.25">
      <c r="A100" s="170" t="s">
        <v>396</v>
      </c>
      <c r="B100" s="171"/>
      <c r="C100" s="229">
        <v>2020103002</v>
      </c>
      <c r="D100" s="172">
        <f>IFERROR(VLOOKUP(C100,'[2]tb control'!$C$10:$D$248,2,FALSE),0)</f>
        <v>0</v>
      </c>
      <c r="E100" s="173">
        <f>IFERROR(VLOOKUP(C100,'[2]tb control'!$C$10:$E$248,3,FALSE),0)</f>
        <v>0</v>
      </c>
      <c r="F100" s="173"/>
      <c r="G100" s="173"/>
      <c r="H100" s="173"/>
      <c r="I100" s="173"/>
      <c r="J100" s="160">
        <f t="shared" si="4"/>
        <v>0</v>
      </c>
      <c r="K100" s="174">
        <f>SUM(D60:E60)</f>
        <v>0</v>
      </c>
      <c r="O100" s="158"/>
      <c r="P100" s="158"/>
      <c r="Q100" s="158"/>
      <c r="R100" s="158"/>
      <c r="W100" s="158"/>
      <c r="AF100" s="160">
        <f t="shared" si="5"/>
        <v>0</v>
      </c>
      <c r="AG100" s="160">
        <f t="shared" si="6"/>
        <v>0</v>
      </c>
    </row>
    <row r="101" spans="1:33" s="160" customFormat="1" hidden="1" x14ac:dyDescent="0.25">
      <c r="A101" s="170" t="s">
        <v>397</v>
      </c>
      <c r="B101" s="171"/>
      <c r="C101" s="229">
        <v>2020103003</v>
      </c>
      <c r="D101" s="172">
        <f>IFERROR(VLOOKUP(C101,'[2]tb control'!$C$10:$D$248,2,FALSE),0)</f>
        <v>0</v>
      </c>
      <c r="E101" s="173">
        <f>IFERROR(VLOOKUP(C101,'[2]tb control'!$C$10:$E$248,3,FALSE),0)</f>
        <v>0</v>
      </c>
      <c r="F101" s="173"/>
      <c r="G101" s="173"/>
      <c r="H101" s="173"/>
      <c r="I101" s="173"/>
      <c r="J101" s="160">
        <f t="shared" si="4"/>
        <v>0</v>
      </c>
      <c r="K101" s="174">
        <f>SUM(D62:E62)</f>
        <v>0</v>
      </c>
      <c r="O101" s="158"/>
      <c r="P101" s="158"/>
      <c r="Q101" s="158"/>
      <c r="R101" s="158"/>
      <c r="W101" s="158"/>
      <c r="X101" s="160">
        <v>0</v>
      </c>
      <c r="Y101" s="160">
        <f t="shared" si="7"/>
        <v>0</v>
      </c>
      <c r="AC101" s="160">
        <f>SUM(AC89:AC97)</f>
        <v>190</v>
      </c>
      <c r="AF101" s="160">
        <f t="shared" si="5"/>
        <v>0</v>
      </c>
      <c r="AG101" s="160">
        <f t="shared" si="6"/>
        <v>0</v>
      </c>
    </row>
    <row r="102" spans="1:33" s="160" customFormat="1" hidden="1" x14ac:dyDescent="0.25">
      <c r="A102" s="170" t="s">
        <v>33</v>
      </c>
      <c r="B102" s="171"/>
      <c r="C102" s="194">
        <v>2020104000</v>
      </c>
      <c r="D102" s="172">
        <f>IFERROR(VLOOKUP(C102,'[2]tb control'!$C$10:$D$248,2,FALSE),0)</f>
        <v>0</v>
      </c>
      <c r="E102" s="173">
        <f>IFERROR(VLOOKUP(C102,'[2]tb control'!$C$10:$E$248,3,FALSE),0)</f>
        <v>0</v>
      </c>
      <c r="F102" s="173"/>
      <c r="G102" s="173"/>
      <c r="H102" s="173"/>
      <c r="I102" s="173"/>
      <c r="J102" s="160">
        <f t="shared" si="4"/>
        <v>0</v>
      </c>
      <c r="K102" s="174">
        <f>SUM(D64:E64)</f>
        <v>0</v>
      </c>
      <c r="O102" s="158"/>
      <c r="P102" s="158"/>
      <c r="Q102" s="158"/>
      <c r="R102" s="158"/>
      <c r="W102" s="158"/>
      <c r="X102" s="160">
        <v>0</v>
      </c>
      <c r="Y102" s="160">
        <f t="shared" si="7"/>
        <v>0</v>
      </c>
      <c r="AF102" s="160">
        <f t="shared" si="5"/>
        <v>0</v>
      </c>
      <c r="AG102" s="160">
        <f t="shared" si="6"/>
        <v>0</v>
      </c>
    </row>
    <row r="103" spans="1:33" s="160" customFormat="1" hidden="1" x14ac:dyDescent="0.25">
      <c r="A103" s="170" t="s">
        <v>400</v>
      </c>
      <c r="B103" s="171"/>
      <c r="C103" s="194">
        <v>2020105000</v>
      </c>
      <c r="D103" s="172">
        <f>IFERROR(VLOOKUP(C103,'[2]tb control'!$C$10:$D$248,2,FALSE),0)</f>
        <v>0</v>
      </c>
      <c r="E103" s="173">
        <f>IFERROR(VLOOKUP(C103,'[2]tb control'!$C$10:$E$248,3,FALSE),0)</f>
        <v>0</v>
      </c>
      <c r="F103" s="173"/>
      <c r="G103" s="173"/>
      <c r="H103" s="173"/>
      <c r="I103" s="173"/>
      <c r="J103" s="160">
        <f t="shared" si="4"/>
        <v>0</v>
      </c>
      <c r="K103" s="174">
        <f>SUM(D66:E66)</f>
        <v>0</v>
      </c>
      <c r="O103" s="158"/>
      <c r="P103" s="158"/>
      <c r="Q103" s="158"/>
      <c r="R103" s="158"/>
      <c r="W103" s="158"/>
      <c r="X103" s="160">
        <v>0</v>
      </c>
      <c r="Y103" s="160">
        <f t="shared" si="7"/>
        <v>0</v>
      </c>
      <c r="AF103" s="160">
        <f t="shared" si="5"/>
        <v>0</v>
      </c>
      <c r="AG103" s="160">
        <f t="shared" si="6"/>
        <v>0</v>
      </c>
    </row>
    <row r="104" spans="1:33" s="160" customFormat="1" hidden="1" x14ac:dyDescent="0.25">
      <c r="A104" s="170" t="s">
        <v>401</v>
      </c>
      <c r="B104" s="171"/>
      <c r="C104" s="194">
        <v>2020106000</v>
      </c>
      <c r="D104" s="172">
        <f>IFERROR(VLOOKUP(C104,'[2]tb control'!$C$10:$D$248,2,FALSE),0)</f>
        <v>0</v>
      </c>
      <c r="E104" s="173">
        <f>IFERROR(VLOOKUP(C104,'[2]tb control'!$C$10:$E$248,3,FALSE),0)</f>
        <v>0</v>
      </c>
      <c r="F104" s="173"/>
      <c r="G104" s="173"/>
      <c r="H104" s="173"/>
      <c r="I104" s="173"/>
      <c r="J104" s="160">
        <f t="shared" si="4"/>
        <v>0</v>
      </c>
      <c r="K104" s="174">
        <f>SUM(D68:E68)</f>
        <v>0</v>
      </c>
      <c r="O104" s="158"/>
      <c r="P104" s="158"/>
      <c r="Q104" s="158"/>
      <c r="R104" s="158"/>
      <c r="W104" s="158"/>
      <c r="X104" s="160">
        <v>0</v>
      </c>
      <c r="Y104" s="160">
        <f t="shared" si="7"/>
        <v>0</v>
      </c>
      <c r="AF104" s="160">
        <f t="shared" si="5"/>
        <v>0</v>
      </c>
      <c r="AG104" s="160">
        <f t="shared" si="6"/>
        <v>0</v>
      </c>
    </row>
    <row r="105" spans="1:33" s="160" customFormat="1" ht="16.5" hidden="1" customHeight="1" x14ac:dyDescent="0.25">
      <c r="A105" s="170" t="s">
        <v>36</v>
      </c>
      <c r="B105" s="171"/>
      <c r="C105" s="194">
        <v>2020107000</v>
      </c>
      <c r="D105" s="172">
        <f>IFERROR(VLOOKUP(C105,'[2]tb control'!$C$10:$D$248,2,FALSE),0)</f>
        <v>0</v>
      </c>
      <c r="E105" s="173">
        <f>IFERROR(VLOOKUP(C105,'[2]tb control'!$C$10:$E$248,3,FALSE),0)</f>
        <v>0</v>
      </c>
      <c r="F105" s="173"/>
      <c r="G105" s="173"/>
      <c r="H105" s="173"/>
      <c r="I105" s="173"/>
      <c r="J105" s="160">
        <f t="shared" si="4"/>
        <v>0</v>
      </c>
      <c r="K105" s="174">
        <f>SUM(D70:E70)</f>
        <v>0</v>
      </c>
      <c r="O105" s="158"/>
      <c r="P105" s="158"/>
      <c r="Q105" s="158"/>
      <c r="R105" s="158"/>
      <c r="W105" s="158"/>
      <c r="X105" s="160">
        <v>0</v>
      </c>
      <c r="Y105" s="160">
        <f t="shared" si="7"/>
        <v>0</v>
      </c>
      <c r="AF105" s="160">
        <f t="shared" si="5"/>
        <v>0</v>
      </c>
      <c r="AG105" s="160">
        <f t="shared" si="6"/>
        <v>0</v>
      </c>
    </row>
    <row r="106" spans="1:33" s="160" customFormat="1" ht="16.5" hidden="1" customHeight="1" x14ac:dyDescent="0.25">
      <c r="A106" s="170" t="s">
        <v>37</v>
      </c>
      <c r="B106" s="171"/>
      <c r="C106" s="194">
        <v>2030101000</v>
      </c>
      <c r="D106" s="172">
        <f>IFERROR(VLOOKUP(C106,'[2]tb control'!$C$10:$D$248,2,FALSE),0)</f>
        <v>0</v>
      </c>
      <c r="E106" s="173">
        <f>IFERROR(VLOOKUP(C106,'[2]tb control'!$C$10:$E$248,3,FALSE),0)</f>
        <v>0</v>
      </c>
      <c r="F106" s="173"/>
      <c r="G106" s="173"/>
      <c r="H106" s="173"/>
      <c r="I106" s="173"/>
      <c r="J106" s="160">
        <f t="shared" si="4"/>
        <v>0</v>
      </c>
      <c r="K106" s="174">
        <f>SUM(D72:E72)</f>
        <v>0</v>
      </c>
      <c r="O106" s="158"/>
      <c r="P106" s="158"/>
      <c r="Q106" s="158"/>
      <c r="R106" s="158"/>
      <c r="W106" s="158"/>
      <c r="X106" s="160">
        <v>0</v>
      </c>
      <c r="Y106" s="160">
        <f t="shared" si="7"/>
        <v>0</v>
      </c>
      <c r="AF106" s="160">
        <f t="shared" si="5"/>
        <v>0</v>
      </c>
      <c r="AG106" s="160">
        <f t="shared" si="6"/>
        <v>0</v>
      </c>
    </row>
    <row r="107" spans="1:33" s="160" customFormat="1" ht="16.5" hidden="1" customHeight="1" x14ac:dyDescent="0.25">
      <c r="A107" s="170" t="s">
        <v>221</v>
      </c>
      <c r="B107" s="171"/>
      <c r="C107" s="194">
        <v>2030103000</v>
      </c>
      <c r="D107" s="172">
        <f>IFERROR(VLOOKUP(C107,'[2]tb control'!$C$10:$D$248,2,FALSE),0)</f>
        <v>0</v>
      </c>
      <c r="E107" s="173">
        <f>IFERROR(VLOOKUP(C107,'[2]tb control'!$C$10:$E$248,3,FALSE),0)</f>
        <v>0</v>
      </c>
      <c r="F107" s="173"/>
      <c r="G107" s="173"/>
      <c r="H107" s="173"/>
      <c r="I107" s="173"/>
      <c r="J107" s="160">
        <f t="shared" si="4"/>
        <v>0</v>
      </c>
      <c r="K107" s="174">
        <f>SUM(D74:E74)</f>
        <v>0</v>
      </c>
      <c r="O107" s="158"/>
      <c r="P107" s="158"/>
      <c r="Q107" s="158"/>
      <c r="R107" s="158"/>
      <c r="W107" s="158"/>
      <c r="X107" s="160">
        <v>0</v>
      </c>
      <c r="Y107" s="160">
        <f t="shared" si="7"/>
        <v>0</v>
      </c>
      <c r="AF107" s="160">
        <f t="shared" si="5"/>
        <v>0</v>
      </c>
      <c r="AG107" s="160">
        <f t="shared" si="6"/>
        <v>0</v>
      </c>
    </row>
    <row r="108" spans="1:33" s="160" customFormat="1" hidden="1" x14ac:dyDescent="0.25">
      <c r="A108" s="170" t="s">
        <v>349</v>
      </c>
      <c r="B108" s="171"/>
      <c r="C108" s="194">
        <v>2030105000</v>
      </c>
      <c r="D108" s="172">
        <f>IFERROR(VLOOKUP(C108,'[2]tb control'!$C$10:$D$248,2,FALSE),0)</f>
        <v>0</v>
      </c>
      <c r="E108" s="173">
        <f>IFERROR(VLOOKUP(C108,'[2]tb control'!$C$10:$E$248,3,FALSE),0)</f>
        <v>0</v>
      </c>
      <c r="F108" s="173"/>
      <c r="G108" s="173"/>
      <c r="H108" s="173"/>
      <c r="I108" s="173"/>
      <c r="J108" s="160">
        <f t="shared" si="4"/>
        <v>0</v>
      </c>
      <c r="K108" s="174">
        <f>SUM(D81:E81)</f>
        <v>0</v>
      </c>
      <c r="O108" s="158"/>
      <c r="P108" s="158"/>
      <c r="Q108" s="158"/>
      <c r="R108" s="158"/>
      <c r="W108" s="158"/>
      <c r="X108" s="160">
        <v>0</v>
      </c>
      <c r="Y108" s="160">
        <f t="shared" si="7"/>
        <v>0</v>
      </c>
      <c r="AF108" s="160">
        <f t="shared" si="5"/>
        <v>0</v>
      </c>
      <c r="AG108" s="160">
        <f t="shared" si="6"/>
        <v>0</v>
      </c>
    </row>
    <row r="109" spans="1:33" s="160" customFormat="1" ht="16.5" hidden="1" customHeight="1" x14ac:dyDescent="0.25">
      <c r="A109" s="170" t="s">
        <v>219</v>
      </c>
      <c r="B109" s="171"/>
      <c r="C109" s="194">
        <v>2040102000</v>
      </c>
      <c r="D109" s="172">
        <f>IFERROR(VLOOKUP(C109,'[2]tb control'!$C$10:$D$248,2,FALSE),0)</f>
        <v>0</v>
      </c>
      <c r="E109" s="173">
        <f>IFERROR(VLOOKUP(C109,'[2]tb control'!$C$10:$E$248,3,FALSE),0)</f>
        <v>0</v>
      </c>
      <c r="F109" s="173"/>
      <c r="G109" s="173"/>
      <c r="H109" s="173"/>
      <c r="I109" s="173"/>
      <c r="J109" s="160">
        <f t="shared" si="4"/>
        <v>0</v>
      </c>
      <c r="K109" s="174">
        <f>SUM(D79:E79)</f>
        <v>0</v>
      </c>
      <c r="O109" s="158"/>
      <c r="P109" s="158"/>
      <c r="Q109" s="158"/>
      <c r="R109" s="158"/>
      <c r="W109" s="158"/>
      <c r="X109" s="160">
        <v>0</v>
      </c>
      <c r="Y109" s="160">
        <f t="shared" si="7"/>
        <v>0</v>
      </c>
      <c r="AF109" s="160">
        <f t="shared" si="5"/>
        <v>0</v>
      </c>
      <c r="AG109" s="160">
        <f t="shared" si="6"/>
        <v>0</v>
      </c>
    </row>
    <row r="110" spans="1:33" s="160" customFormat="1" hidden="1" x14ac:dyDescent="0.25">
      <c r="A110" s="170" t="s">
        <v>360</v>
      </c>
      <c r="B110" s="171"/>
      <c r="C110" s="194">
        <v>2040104000</v>
      </c>
      <c r="D110" s="172">
        <f>IFERROR(VLOOKUP(C110,'[2]tb control'!$C$10:$D$248,2,FALSE),0)</f>
        <v>0</v>
      </c>
      <c r="E110" s="173">
        <f>IFERROR(VLOOKUP(C110,'[2]tb control'!$C$10:$E$248,3,FALSE),0)</f>
        <v>0</v>
      </c>
      <c r="F110" s="173"/>
      <c r="G110" s="173"/>
      <c r="H110" s="173"/>
      <c r="I110" s="173"/>
      <c r="J110" s="160">
        <f t="shared" si="4"/>
        <v>0</v>
      </c>
      <c r="K110" s="174">
        <f>SUM(D75:E75)</f>
        <v>0</v>
      </c>
      <c r="O110" s="158"/>
      <c r="P110" s="158"/>
      <c r="Q110" s="158"/>
      <c r="R110" s="158"/>
      <c r="W110" s="158"/>
      <c r="X110" s="160">
        <v>0</v>
      </c>
      <c r="Y110" s="160">
        <f t="shared" si="7"/>
        <v>0</v>
      </c>
      <c r="AF110" s="160">
        <f t="shared" si="5"/>
        <v>0</v>
      </c>
      <c r="AG110" s="160">
        <f t="shared" si="6"/>
        <v>0</v>
      </c>
    </row>
    <row r="111" spans="1:33" s="160" customFormat="1" hidden="1" x14ac:dyDescent="0.25">
      <c r="A111" s="170" t="s">
        <v>39</v>
      </c>
      <c r="B111" s="171"/>
      <c r="C111" s="194">
        <v>2999999000</v>
      </c>
      <c r="D111" s="172">
        <f>IFERROR(VLOOKUP(C111,'[2]tb control'!$C$10:$D$248,2,FALSE),0)</f>
        <v>0</v>
      </c>
      <c r="E111" s="173">
        <f>IFERROR(VLOOKUP(C111,'[2]tb control'!$C$10:$E$248,3,FALSE),0)</f>
        <v>0</v>
      </c>
      <c r="F111" s="173"/>
      <c r="G111" s="173"/>
      <c r="H111" s="173"/>
      <c r="I111" s="173"/>
      <c r="J111" s="160">
        <f t="shared" si="4"/>
        <v>0</v>
      </c>
      <c r="K111" s="174">
        <f>SUM(D90:E90)</f>
        <v>0</v>
      </c>
      <c r="O111" s="158"/>
      <c r="P111" s="158"/>
      <c r="Q111" s="158"/>
      <c r="R111" s="158"/>
      <c r="W111" s="158"/>
      <c r="X111" s="160">
        <v>0</v>
      </c>
      <c r="Y111" s="160">
        <f t="shared" si="7"/>
        <v>0</v>
      </c>
      <c r="AF111" s="160">
        <f t="shared" si="5"/>
        <v>0</v>
      </c>
      <c r="AG111" s="160">
        <f t="shared" si="6"/>
        <v>0</v>
      </c>
    </row>
    <row r="112" spans="1:33" s="181" customFormat="1" hidden="1" x14ac:dyDescent="0.25">
      <c r="A112" s="170" t="s">
        <v>235</v>
      </c>
      <c r="B112" s="171"/>
      <c r="C112" s="224">
        <v>3010101000</v>
      </c>
      <c r="D112" s="172">
        <f>IFERROR(VLOOKUP(C112,'[2]tb control'!$C$10:$D$248,2,FALSE),0)</f>
        <v>0</v>
      </c>
      <c r="E112" s="173">
        <f>IFERROR(VLOOKUP(C112,'[2]tb control'!$C$10:$E$248,3,FALSE),0)</f>
        <v>0</v>
      </c>
      <c r="F112" s="173"/>
      <c r="G112" s="173"/>
      <c r="H112" s="173"/>
      <c r="I112" s="173"/>
      <c r="J112" s="160">
        <f t="shared" si="4"/>
        <v>0</v>
      </c>
      <c r="K112" s="180">
        <f>SUM(D108:E108)</f>
        <v>0</v>
      </c>
      <c r="O112" s="179"/>
      <c r="P112" s="179"/>
      <c r="Q112" s="179"/>
      <c r="R112" s="179"/>
      <c r="W112" s="179"/>
      <c r="Y112" s="160"/>
      <c r="AF112" s="160">
        <f t="shared" si="5"/>
        <v>0</v>
      </c>
      <c r="AG112" s="160">
        <f t="shared" si="6"/>
        <v>0</v>
      </c>
    </row>
    <row r="113" spans="1:33" s="181" customFormat="1" hidden="1" x14ac:dyDescent="0.25">
      <c r="A113" s="170" t="s">
        <v>114</v>
      </c>
      <c r="B113" s="171"/>
      <c r="C113" s="194">
        <v>4020101099</v>
      </c>
      <c r="D113" s="172">
        <f>IFERROR(VLOOKUP(C113,'[2]tb control'!$C$10:$D$248,2,FALSE),0)</f>
        <v>0</v>
      </c>
      <c r="E113" s="173">
        <f>IFERROR(VLOOKUP(C113,'[2]tb control'!$C$10:$E$248,3,FALSE),0)</f>
        <v>0</v>
      </c>
      <c r="F113" s="173"/>
      <c r="G113" s="173"/>
      <c r="H113" s="173"/>
      <c r="I113" s="173"/>
      <c r="J113" s="160">
        <f t="shared" si="4"/>
        <v>0</v>
      </c>
      <c r="K113" s="180">
        <f>SUM(D91:E91)</f>
        <v>0</v>
      </c>
      <c r="O113" s="179"/>
      <c r="P113" s="179"/>
      <c r="Q113" s="179"/>
      <c r="R113" s="179"/>
      <c r="S113" s="181">
        <v>59300.309999999983</v>
      </c>
      <c r="U113" s="181">
        <f>E91-S113</f>
        <v>-59300.309999999983</v>
      </c>
      <c r="W113" s="179"/>
      <c r="X113" s="181">
        <v>0</v>
      </c>
      <c r="Y113" s="160">
        <f t="shared" si="7"/>
        <v>0</v>
      </c>
      <c r="AF113" s="160">
        <f t="shared" si="5"/>
        <v>0</v>
      </c>
      <c r="AG113" s="160">
        <f t="shared" si="6"/>
        <v>0</v>
      </c>
    </row>
    <row r="114" spans="1:33" s="181" customFormat="1" hidden="1" x14ac:dyDescent="0.25">
      <c r="A114" s="170" t="s">
        <v>115</v>
      </c>
      <c r="B114" s="171"/>
      <c r="C114" s="194">
        <v>4020102000</v>
      </c>
      <c r="D114" s="172">
        <f>IFERROR(VLOOKUP(C114,'[2]tb control'!$C$10:$D$248,2,FALSE),0)</f>
        <v>0</v>
      </c>
      <c r="E114" s="173">
        <f>IFERROR(VLOOKUP(C114,'[2]tb control'!$C$10:$E$248,3,FALSE),0)</f>
        <v>0</v>
      </c>
      <c r="F114" s="173"/>
      <c r="G114" s="173"/>
      <c r="H114" s="173"/>
      <c r="I114" s="173"/>
      <c r="J114" s="160">
        <f t="shared" si="4"/>
        <v>0</v>
      </c>
      <c r="K114" s="180">
        <f>SUM(D96:E96)</f>
        <v>0</v>
      </c>
      <c r="O114" s="179"/>
      <c r="P114" s="179"/>
      <c r="Q114" s="179"/>
      <c r="R114" s="179"/>
      <c r="W114" s="179"/>
      <c r="X114" s="181">
        <v>0</v>
      </c>
      <c r="Y114" s="160">
        <f t="shared" si="7"/>
        <v>0</v>
      </c>
      <c r="AF114" s="160">
        <f t="shared" si="5"/>
        <v>0</v>
      </c>
      <c r="AG114" s="160">
        <f t="shared" si="6"/>
        <v>0</v>
      </c>
    </row>
    <row r="115" spans="1:33" s="181" customFormat="1" hidden="1" x14ac:dyDescent="0.25">
      <c r="A115" s="170" t="s">
        <v>206</v>
      </c>
      <c r="B115" s="171"/>
      <c r="C115" s="194">
        <v>4020104001</v>
      </c>
      <c r="D115" s="172">
        <f>IFERROR(VLOOKUP(C115,'[2]tb control'!$C$10:$D$248,2,FALSE),0)</f>
        <v>0</v>
      </c>
      <c r="E115" s="173">
        <f>IFERROR(VLOOKUP(C115,'[2]tb control'!$C$10:$E$248,3,FALSE),0)</f>
        <v>0</v>
      </c>
      <c r="F115" s="173"/>
      <c r="G115" s="173"/>
      <c r="H115" s="173"/>
      <c r="I115" s="173"/>
      <c r="J115" s="160">
        <f t="shared" si="4"/>
        <v>0</v>
      </c>
      <c r="K115" s="180">
        <f>SUM(D100:E100)</f>
        <v>0</v>
      </c>
      <c r="O115" s="179"/>
      <c r="P115" s="179"/>
      <c r="Q115" s="179"/>
      <c r="R115" s="179"/>
      <c r="W115" s="179"/>
      <c r="X115" s="181">
        <v>0</v>
      </c>
      <c r="Y115" s="160">
        <f t="shared" si="7"/>
        <v>0</v>
      </c>
      <c r="AF115" s="160">
        <f t="shared" si="5"/>
        <v>0</v>
      </c>
      <c r="AG115" s="160">
        <f t="shared" si="6"/>
        <v>0</v>
      </c>
    </row>
    <row r="116" spans="1:33" s="181" customFormat="1" ht="16.5" hidden="1" customHeight="1" x14ac:dyDescent="0.25">
      <c r="A116" s="170" t="s">
        <v>113</v>
      </c>
      <c r="B116" s="171"/>
      <c r="C116" s="194">
        <v>4020106000</v>
      </c>
      <c r="D116" s="172">
        <f>IFERROR(VLOOKUP(C116,'[2]tb control'!$C$10:$D$248,2,FALSE),0)</f>
        <v>0</v>
      </c>
      <c r="E116" s="173">
        <f>IFERROR(VLOOKUP(C116,'[2]tb control'!$C$10:$E$248,3,FALSE),0)</f>
        <v>0</v>
      </c>
      <c r="F116" s="173"/>
      <c r="G116" s="173"/>
      <c r="H116" s="173"/>
      <c r="I116" s="173"/>
      <c r="J116" s="160">
        <f t="shared" si="4"/>
        <v>0</v>
      </c>
      <c r="K116" s="180">
        <f>SUM(D94:E94)</f>
        <v>0</v>
      </c>
      <c r="O116" s="179"/>
      <c r="P116" s="179"/>
      <c r="Q116" s="179"/>
      <c r="R116" s="179"/>
      <c r="W116" s="179"/>
      <c r="X116" s="181">
        <v>0</v>
      </c>
      <c r="Y116" s="160">
        <f t="shared" si="7"/>
        <v>0</v>
      </c>
      <c r="AF116" s="160">
        <f t="shared" si="5"/>
        <v>0</v>
      </c>
      <c r="AG116" s="160">
        <f t="shared" si="6"/>
        <v>0</v>
      </c>
    </row>
    <row r="117" spans="1:33" s="181" customFormat="1" ht="16.5" hidden="1" customHeight="1" x14ac:dyDescent="0.25">
      <c r="A117" s="170" t="s">
        <v>118</v>
      </c>
      <c r="B117" s="171"/>
      <c r="C117" s="194">
        <v>4020114000</v>
      </c>
      <c r="D117" s="172">
        <f>IFERROR(VLOOKUP(C117,'[2]tb control'!$C$10:$D$248,2,FALSE),0)</f>
        <v>0</v>
      </c>
      <c r="E117" s="173">
        <f>IFERROR(VLOOKUP(C117,'[2]tb control'!$C$10:$E$248,3,FALSE),0)</f>
        <v>0</v>
      </c>
      <c r="F117" s="173"/>
      <c r="G117" s="173"/>
      <c r="H117" s="173"/>
      <c r="I117" s="173"/>
      <c r="J117" s="160">
        <f t="shared" si="4"/>
        <v>0</v>
      </c>
      <c r="K117" s="180"/>
      <c r="O117" s="179"/>
      <c r="P117" s="179"/>
      <c r="Q117" s="179"/>
      <c r="R117" s="179"/>
      <c r="W117" s="179"/>
      <c r="X117" s="181">
        <v>0</v>
      </c>
      <c r="Y117" s="160">
        <f t="shared" si="7"/>
        <v>0</v>
      </c>
      <c r="AF117" s="160">
        <f t="shared" si="5"/>
        <v>0</v>
      </c>
      <c r="AG117" s="160">
        <f t="shared" si="6"/>
        <v>0</v>
      </c>
    </row>
    <row r="118" spans="1:33" s="181" customFormat="1" ht="16.5" hidden="1" customHeight="1" x14ac:dyDescent="0.25">
      <c r="A118" s="170" t="s">
        <v>119</v>
      </c>
      <c r="B118" s="171"/>
      <c r="C118" s="194">
        <v>4020202000</v>
      </c>
      <c r="D118" s="172">
        <f>IFERROR(VLOOKUP(C118,'[2]tb control'!$C$10:$D$248,2,FALSE),0)</f>
        <v>0</v>
      </c>
      <c r="E118" s="173">
        <f>IFERROR(VLOOKUP(C118,'[2]tb control'!$C$10:$E$248,3,FALSE),0)</f>
        <v>0</v>
      </c>
      <c r="F118" s="173"/>
      <c r="G118" s="173"/>
      <c r="H118" s="173"/>
      <c r="I118" s="173"/>
      <c r="J118" s="160">
        <f t="shared" si="4"/>
        <v>0</v>
      </c>
      <c r="K118" s="180"/>
      <c r="O118" s="179"/>
      <c r="P118" s="179"/>
      <c r="Q118" s="179"/>
      <c r="R118" s="179"/>
      <c r="W118" s="179"/>
      <c r="X118" s="181">
        <v>0</v>
      </c>
      <c r="Y118" s="160">
        <f t="shared" si="7"/>
        <v>0</v>
      </c>
      <c r="AF118" s="160">
        <f t="shared" si="5"/>
        <v>0</v>
      </c>
      <c r="AG118" s="160">
        <f t="shared" si="6"/>
        <v>0</v>
      </c>
    </row>
    <row r="119" spans="1:33" s="181" customFormat="1" hidden="1" x14ac:dyDescent="0.25">
      <c r="A119" s="170" t="s">
        <v>120</v>
      </c>
      <c r="B119" s="171"/>
      <c r="C119" s="194">
        <v>4020205000</v>
      </c>
      <c r="D119" s="172">
        <f>IFERROR(VLOOKUP(C119,'[2]tb control'!$C$10:$D$248,2,FALSE),0)</f>
        <v>0</v>
      </c>
      <c r="E119" s="173">
        <f>IFERROR(VLOOKUP(C119,'[2]tb control'!$C$10:$E$248,3,FALSE),0)</f>
        <v>0</v>
      </c>
      <c r="F119" s="173"/>
      <c r="G119" s="173"/>
      <c r="H119" s="173"/>
      <c r="I119" s="173"/>
      <c r="J119" s="160">
        <f t="shared" si="4"/>
        <v>0</v>
      </c>
      <c r="K119" s="180">
        <f>SUM(D98:E98)</f>
        <v>0</v>
      </c>
      <c r="O119" s="179"/>
      <c r="P119" s="179"/>
      <c r="Q119" s="179"/>
      <c r="R119" s="179"/>
      <c r="W119" s="179"/>
      <c r="X119" s="181">
        <v>0</v>
      </c>
      <c r="Y119" s="160">
        <f t="shared" si="7"/>
        <v>0</v>
      </c>
      <c r="AA119" s="181">
        <f>E111</f>
        <v>0</v>
      </c>
      <c r="AF119" s="160">
        <f t="shared" si="5"/>
        <v>0</v>
      </c>
      <c r="AG119" s="160">
        <f t="shared" si="6"/>
        <v>0</v>
      </c>
    </row>
    <row r="120" spans="1:33" s="181" customFormat="1" ht="16.5" hidden="1" customHeight="1" x14ac:dyDescent="0.25">
      <c r="A120" s="170" t="s">
        <v>121</v>
      </c>
      <c r="B120" s="171"/>
      <c r="C120" s="194">
        <v>4020213000</v>
      </c>
      <c r="D120" s="172">
        <f>IFERROR(VLOOKUP(C120,'[2]tb control'!$C$10:$D$248,2,FALSE),0)</f>
        <v>0</v>
      </c>
      <c r="E120" s="173">
        <f>IFERROR(VLOOKUP(C120,'[2]tb control'!$C$10:$E$248,3,FALSE),0)</f>
        <v>0</v>
      </c>
      <c r="F120" s="173"/>
      <c r="G120" s="173"/>
      <c r="H120" s="173"/>
      <c r="I120" s="173"/>
      <c r="J120" s="160">
        <f t="shared" si="4"/>
        <v>0</v>
      </c>
      <c r="K120" s="180">
        <f>SUM(D99:E99)</f>
        <v>0</v>
      </c>
      <c r="O120" s="179"/>
      <c r="P120" s="179"/>
      <c r="Q120" s="179"/>
      <c r="R120" s="179"/>
      <c r="W120" s="179"/>
      <c r="X120" s="181">
        <v>0</v>
      </c>
      <c r="Y120" s="160">
        <f t="shared" si="7"/>
        <v>0</v>
      </c>
      <c r="AF120" s="160">
        <f t="shared" si="5"/>
        <v>0</v>
      </c>
      <c r="AG120" s="160">
        <f t="shared" si="6"/>
        <v>0</v>
      </c>
    </row>
    <row r="121" spans="1:33" s="181" customFormat="1" ht="16.5" hidden="1" customHeight="1" x14ac:dyDescent="0.25">
      <c r="A121" s="170" t="s">
        <v>122</v>
      </c>
      <c r="B121" s="171"/>
      <c r="C121" s="194">
        <v>4020221099</v>
      </c>
      <c r="D121" s="172">
        <f>IFERROR(VLOOKUP(C121,'[2]tb control'!$C$10:$D$248,2,FALSE),0)</f>
        <v>0</v>
      </c>
      <c r="E121" s="173">
        <f>IFERROR(VLOOKUP(C121,'[2]tb control'!$C$10:$E$248,3,FALSE),0)</f>
        <v>0</v>
      </c>
      <c r="F121" s="173"/>
      <c r="G121" s="173"/>
      <c r="H121" s="173"/>
      <c r="I121" s="173"/>
      <c r="J121" s="160">
        <f t="shared" si="4"/>
        <v>0</v>
      </c>
      <c r="K121" s="180">
        <f>SUM(D100:E100)</f>
        <v>0</v>
      </c>
      <c r="O121" s="179"/>
      <c r="P121" s="179"/>
      <c r="Q121" s="179"/>
      <c r="R121" s="179"/>
      <c r="W121" s="179"/>
      <c r="X121" s="181">
        <v>0</v>
      </c>
      <c r="Y121" s="160">
        <f t="shared" si="7"/>
        <v>0</v>
      </c>
      <c r="AF121" s="160">
        <f t="shared" si="5"/>
        <v>0</v>
      </c>
      <c r="AG121" s="160">
        <f t="shared" si="6"/>
        <v>0</v>
      </c>
    </row>
    <row r="122" spans="1:33" s="160" customFormat="1" ht="16.5" customHeight="1" x14ac:dyDescent="0.25">
      <c r="A122" s="170" t="s">
        <v>218</v>
      </c>
      <c r="B122" s="171"/>
      <c r="C122" s="194">
        <v>4030101000</v>
      </c>
      <c r="D122" s="289">
        <f>IFERROR(VLOOKUP(C122,'[2]tb control'!$C$10:$D$248,2,FALSE),0)</f>
        <v>0</v>
      </c>
      <c r="E122" s="173">
        <f>IFERROR(VLOOKUP(C122,'[2]tb control'!$C$10:$E$248,3,FALSE),0)</f>
        <v>11000000</v>
      </c>
      <c r="F122" s="173"/>
      <c r="G122" s="173"/>
      <c r="H122" s="173">
        <v>0</v>
      </c>
      <c r="I122" s="173">
        <f>E122+G122-F122</f>
        <v>11000000</v>
      </c>
      <c r="J122" s="160">
        <f t="shared" si="4"/>
        <v>11000000</v>
      </c>
      <c r="K122" s="174"/>
      <c r="O122" s="158"/>
      <c r="P122" s="158"/>
      <c r="Q122" s="158"/>
      <c r="R122" s="158"/>
      <c r="W122" s="158"/>
      <c r="X122" s="160">
        <v>0</v>
      </c>
      <c r="Y122" s="160">
        <f t="shared" si="7"/>
        <v>0</v>
      </c>
      <c r="AF122" s="160">
        <f t="shared" si="5"/>
        <v>11000000</v>
      </c>
      <c r="AG122" s="160">
        <f t="shared" si="6"/>
        <v>11000000</v>
      </c>
    </row>
    <row r="123" spans="1:33" s="181" customFormat="1" hidden="1" x14ac:dyDescent="0.25">
      <c r="A123" s="170" t="s">
        <v>354</v>
      </c>
      <c r="B123" s="171"/>
      <c r="C123" s="194">
        <v>4030106000</v>
      </c>
      <c r="D123" s="172">
        <f>IFERROR(VLOOKUP(C123,'[2]tb control'!$C$10:$D$248,2,FALSE),0)</f>
        <v>0</v>
      </c>
      <c r="E123" s="173">
        <f>IFERROR(VLOOKUP(C123,'[2]tb control'!$C$10:$E$248,3,FALSE),0)</f>
        <v>0</v>
      </c>
      <c r="F123" s="173"/>
      <c r="G123" s="173"/>
      <c r="H123" s="173"/>
      <c r="I123" s="173"/>
      <c r="J123" s="160">
        <f t="shared" si="4"/>
        <v>0</v>
      </c>
      <c r="K123" s="180"/>
      <c r="O123" s="179"/>
      <c r="P123" s="179"/>
      <c r="Q123" s="179"/>
      <c r="R123" s="179"/>
      <c r="S123" s="181">
        <f>1948000+80555.88</f>
        <v>2028555.88</v>
      </c>
      <c r="T123" s="181">
        <v>1189907.01</v>
      </c>
      <c r="U123" s="181">
        <f>E102-S123+T123</f>
        <v>-838648.86999999988</v>
      </c>
      <c r="W123" s="179"/>
      <c r="X123" s="181">
        <v>0</v>
      </c>
      <c r="Y123" s="160">
        <f t="shared" si="7"/>
        <v>0</v>
      </c>
      <c r="AA123" s="181">
        <f>SUM(E114:E123)-SUM(D128:D243)</f>
        <v>11000000</v>
      </c>
      <c r="AF123" s="160">
        <f t="shared" si="5"/>
        <v>0</v>
      </c>
      <c r="AG123" s="160">
        <f t="shared" si="6"/>
        <v>0</v>
      </c>
    </row>
    <row r="124" spans="1:33" s="181" customFormat="1" ht="16.5" hidden="1" customHeight="1" x14ac:dyDescent="0.25">
      <c r="A124" s="170" t="s">
        <v>116</v>
      </c>
      <c r="B124" s="171"/>
      <c r="C124" s="194">
        <v>4040201000</v>
      </c>
      <c r="D124" s="172">
        <f>IFERROR(VLOOKUP(C124,'[2]tb control'!$C$10:$D$248,2,FALSE),0)</f>
        <v>0</v>
      </c>
      <c r="E124" s="173">
        <f>IFERROR(VLOOKUP(C124,'[2]tb control'!$C$10:$E$248,3,FALSE),0)</f>
        <v>0</v>
      </c>
      <c r="F124" s="173"/>
      <c r="G124" s="173"/>
      <c r="H124" s="173"/>
      <c r="I124" s="173"/>
      <c r="J124" s="160">
        <f t="shared" si="4"/>
        <v>0</v>
      </c>
      <c r="K124" s="180"/>
      <c r="O124" s="179"/>
      <c r="P124" s="179"/>
      <c r="Q124" s="179"/>
      <c r="R124" s="179"/>
      <c r="W124" s="179"/>
      <c r="X124" s="181">
        <v>0</v>
      </c>
      <c r="Y124" s="160">
        <f t="shared" si="7"/>
        <v>0</v>
      </c>
      <c r="AF124" s="160">
        <f t="shared" si="5"/>
        <v>0</v>
      </c>
      <c r="AG124" s="160">
        <f t="shared" si="6"/>
        <v>0</v>
      </c>
    </row>
    <row r="125" spans="1:33" s="181" customFormat="1" hidden="1" x14ac:dyDescent="0.25">
      <c r="A125" s="170" t="s">
        <v>117</v>
      </c>
      <c r="B125" s="171"/>
      <c r="C125" s="194">
        <v>4040202000</v>
      </c>
      <c r="D125" s="172">
        <f>IFERROR(VLOOKUP(C125,'[2]tb control'!$C$10:$D$248,2,FALSE),0)</f>
        <v>0</v>
      </c>
      <c r="E125" s="173">
        <f>IFERROR(VLOOKUP(C125,'[2]tb control'!$C$10:$E$248,3,FALSE),0)</f>
        <v>0</v>
      </c>
      <c r="F125" s="173"/>
      <c r="G125" s="173"/>
      <c r="H125" s="173"/>
      <c r="I125" s="173"/>
      <c r="J125" s="160">
        <f t="shared" si="4"/>
        <v>0</v>
      </c>
      <c r="K125" s="180"/>
      <c r="O125" s="179"/>
      <c r="P125" s="179"/>
      <c r="Q125" s="179"/>
      <c r="R125" s="179"/>
      <c r="W125" s="179"/>
      <c r="X125" s="181">
        <v>0</v>
      </c>
      <c r="Y125" s="160">
        <f t="shared" si="7"/>
        <v>0</v>
      </c>
      <c r="AF125" s="160">
        <f t="shared" si="5"/>
        <v>0</v>
      </c>
      <c r="AG125" s="160">
        <f t="shared" si="6"/>
        <v>0</v>
      </c>
    </row>
    <row r="126" spans="1:33" s="181" customFormat="1" ht="16.5" hidden="1" customHeight="1" x14ac:dyDescent="0.25">
      <c r="A126" s="170" t="s">
        <v>123</v>
      </c>
      <c r="B126" s="171"/>
      <c r="C126" s="194">
        <v>4050199000</v>
      </c>
      <c r="D126" s="172">
        <f>IFERROR(VLOOKUP(C126,'[2]tb control'!$C$10:$D$248,2,FALSE),0)</f>
        <v>0</v>
      </c>
      <c r="E126" s="173">
        <f>IFERROR(VLOOKUP(C126,'[2]tb control'!$C$10:$E$248,3,FALSE),0)</f>
        <v>0</v>
      </c>
      <c r="F126" s="173"/>
      <c r="G126" s="173"/>
      <c r="H126" s="173"/>
      <c r="I126" s="173"/>
      <c r="J126" s="160">
        <f t="shared" si="4"/>
        <v>0</v>
      </c>
      <c r="K126" s="180">
        <f>SUM(D104:E104)</f>
        <v>0</v>
      </c>
      <c r="O126" s="179"/>
      <c r="P126" s="179"/>
      <c r="Q126" s="179"/>
      <c r="R126" s="179"/>
      <c r="W126" s="179"/>
      <c r="X126" s="181">
        <v>0</v>
      </c>
      <c r="Y126" s="160">
        <f t="shared" si="7"/>
        <v>0</v>
      </c>
      <c r="AF126" s="160">
        <f t="shared" si="5"/>
        <v>0</v>
      </c>
      <c r="AG126" s="160">
        <f t="shared" si="6"/>
        <v>0</v>
      </c>
    </row>
    <row r="127" spans="1:33" s="181" customFormat="1" ht="16.5" hidden="1" customHeight="1" x14ac:dyDescent="0.25">
      <c r="A127" s="170" t="s">
        <v>378</v>
      </c>
      <c r="B127" s="171"/>
      <c r="C127" s="194">
        <v>4060999000</v>
      </c>
      <c r="D127" s="172">
        <f>IFERROR(VLOOKUP(C127,'[2]tb control'!$C$10:$D$248,2,FALSE),0)</f>
        <v>0</v>
      </c>
      <c r="E127" s="173">
        <f>IFERROR(VLOOKUP(C127,'[2]tb control'!$C$10:$E$248,3,FALSE),0)</f>
        <v>0</v>
      </c>
      <c r="F127" s="173"/>
      <c r="G127" s="173"/>
      <c r="H127" s="173"/>
      <c r="I127" s="173"/>
      <c r="J127" s="160">
        <f t="shared" si="4"/>
        <v>0</v>
      </c>
      <c r="K127" s="180">
        <f>SUM(D105:E105)</f>
        <v>0</v>
      </c>
      <c r="O127" s="179"/>
      <c r="P127" s="179"/>
      <c r="Q127" s="179"/>
      <c r="R127" s="179"/>
      <c r="W127" s="179"/>
      <c r="X127" s="181">
        <v>0</v>
      </c>
      <c r="Y127" s="160">
        <f t="shared" si="7"/>
        <v>0</v>
      </c>
      <c r="AF127" s="160">
        <f t="shared" si="5"/>
        <v>0</v>
      </c>
      <c r="AG127" s="160">
        <f t="shared" si="6"/>
        <v>0</v>
      </c>
    </row>
    <row r="128" spans="1:33" s="179" customFormat="1" hidden="1" x14ac:dyDescent="0.25">
      <c r="A128" s="170" t="s">
        <v>217</v>
      </c>
      <c r="B128" s="171"/>
      <c r="C128" s="194">
        <v>5010101001</v>
      </c>
      <c r="D128" s="172">
        <f>IFERROR(VLOOKUP(C128,'[2]tb control'!$C$10:$D$248,2,FALSE),0)</f>
        <v>0</v>
      </c>
      <c r="E128" s="173">
        <f>IFERROR(VLOOKUP(C128,'[2]tb control'!$C$10:$E$248,3,FALSE),0)</f>
        <v>0</v>
      </c>
      <c r="F128" s="173"/>
      <c r="G128" s="173"/>
      <c r="H128" s="173"/>
      <c r="I128" s="173"/>
      <c r="J128" s="160">
        <f t="shared" si="4"/>
        <v>0</v>
      </c>
      <c r="K128" s="180">
        <f t="shared" ref="K128:K160" si="8">SUM(D128:E128)</f>
        <v>0</v>
      </c>
      <c r="L128" s="181"/>
      <c r="M128" s="181"/>
      <c r="N128" s="181"/>
      <c r="S128" s="181"/>
      <c r="T128" s="181"/>
      <c r="U128" s="181"/>
      <c r="V128" s="181"/>
      <c r="X128" s="181">
        <v>0</v>
      </c>
      <c r="Y128" s="160">
        <f t="shared" si="7"/>
        <v>0</v>
      </c>
      <c r="Z128" s="181"/>
      <c r="AA128" s="181">
        <f>SUM(AA119:AA127)</f>
        <v>11000000</v>
      </c>
      <c r="AB128" s="181"/>
      <c r="AC128" s="181"/>
      <c r="AD128" s="181"/>
      <c r="AF128" s="160">
        <f t="shared" si="5"/>
        <v>0</v>
      </c>
      <c r="AG128" s="160">
        <f t="shared" si="6"/>
        <v>0</v>
      </c>
    </row>
    <row r="129" spans="1:33" s="179" customFormat="1" hidden="1" x14ac:dyDescent="0.25">
      <c r="A129" s="170" t="s">
        <v>402</v>
      </c>
      <c r="B129" s="171"/>
      <c r="C129" s="194">
        <v>5010102000</v>
      </c>
      <c r="D129" s="172">
        <f>IFERROR(VLOOKUP(C129,'[2]tb control'!$C$10:$D$248,2,FALSE),0)</f>
        <v>0</v>
      </c>
      <c r="E129" s="173">
        <f>IFERROR(VLOOKUP(C129,'[2]tb control'!$C$10:$E$248,3,FALSE),0)</f>
        <v>0</v>
      </c>
      <c r="F129" s="173"/>
      <c r="G129" s="173"/>
      <c r="H129" s="173"/>
      <c r="I129" s="173"/>
      <c r="J129" s="160">
        <f t="shared" si="4"/>
        <v>0</v>
      </c>
      <c r="K129" s="180">
        <f t="shared" si="8"/>
        <v>0</v>
      </c>
      <c r="L129" s="181"/>
      <c r="M129" s="181"/>
      <c r="N129" s="181"/>
      <c r="S129" s="181"/>
      <c r="T129" s="181"/>
      <c r="U129" s="181"/>
      <c r="V129" s="181"/>
      <c r="X129" s="181">
        <v>35517477.859999999</v>
      </c>
      <c r="Y129" s="160">
        <f t="shared" si="7"/>
        <v>-35517477.859999999</v>
      </c>
      <c r="Z129" s="181"/>
      <c r="AA129" s="181"/>
      <c r="AB129" s="181"/>
      <c r="AC129" s="181"/>
      <c r="AD129" s="181"/>
      <c r="AF129" s="160">
        <f t="shared" si="5"/>
        <v>0</v>
      </c>
      <c r="AG129" s="160">
        <f t="shared" si="6"/>
        <v>0</v>
      </c>
    </row>
    <row r="130" spans="1:33" s="179" customFormat="1" hidden="1" x14ac:dyDescent="0.25">
      <c r="A130" s="170" t="s">
        <v>126</v>
      </c>
      <c r="B130" s="171"/>
      <c r="C130" s="194">
        <v>5010201001</v>
      </c>
      <c r="D130" s="172">
        <f>IFERROR(VLOOKUP(C130,'[2]tb control'!$C$10:$D$248,2,FALSE),0)</f>
        <v>0</v>
      </c>
      <c r="E130" s="173">
        <f>IFERROR(VLOOKUP(C130,'[2]tb control'!$C$10:$E$248,3,FALSE),0)</f>
        <v>0</v>
      </c>
      <c r="F130" s="173"/>
      <c r="G130" s="173"/>
      <c r="H130" s="173"/>
      <c r="I130" s="173"/>
      <c r="J130" s="160">
        <f t="shared" si="4"/>
        <v>0</v>
      </c>
      <c r="K130" s="180">
        <f t="shared" si="8"/>
        <v>0</v>
      </c>
      <c r="L130" s="181"/>
      <c r="M130" s="181"/>
      <c r="N130" s="181"/>
      <c r="S130" s="181"/>
      <c r="T130" s="181"/>
      <c r="U130" s="181"/>
      <c r="V130" s="181"/>
      <c r="X130" s="181">
        <v>272650773.73000002</v>
      </c>
      <c r="Y130" s="160">
        <f t="shared" si="7"/>
        <v>-272650773.73000002</v>
      </c>
      <c r="Z130" s="181"/>
      <c r="AA130" s="181"/>
      <c r="AB130" s="181"/>
      <c r="AC130" s="181"/>
      <c r="AD130" s="181"/>
      <c r="AF130" s="160">
        <f t="shared" si="5"/>
        <v>0</v>
      </c>
      <c r="AG130" s="160">
        <f t="shared" si="6"/>
        <v>0</v>
      </c>
    </row>
    <row r="131" spans="1:33" s="179" customFormat="1" ht="16.5" hidden="1" customHeight="1" x14ac:dyDescent="0.25">
      <c r="A131" s="170" t="s">
        <v>40</v>
      </c>
      <c r="B131" s="171"/>
      <c r="C131" s="194">
        <v>5010202000</v>
      </c>
      <c r="D131" s="172">
        <f>IFERROR(VLOOKUP(C131,'[2]tb control'!$C$10:$D$248,2,FALSE),0)</f>
        <v>0</v>
      </c>
      <c r="E131" s="173">
        <f>IFERROR(VLOOKUP(C131,'[2]tb control'!$C$10:$E$248,3,FALSE),0)</f>
        <v>0</v>
      </c>
      <c r="F131" s="173"/>
      <c r="G131" s="173"/>
      <c r="H131" s="173"/>
      <c r="I131" s="173"/>
      <c r="J131" s="160">
        <f t="shared" si="4"/>
        <v>0</v>
      </c>
      <c r="K131" s="180">
        <f t="shared" si="8"/>
        <v>0</v>
      </c>
      <c r="L131" s="181"/>
      <c r="M131" s="181"/>
      <c r="N131" s="181"/>
      <c r="S131" s="181"/>
      <c r="T131" s="181"/>
      <c r="U131" s="181"/>
      <c r="V131" s="181"/>
      <c r="X131" s="181">
        <v>2247519.9</v>
      </c>
      <c r="Y131" s="160">
        <f t="shared" si="7"/>
        <v>-2247519.9</v>
      </c>
      <c r="Z131" s="181"/>
      <c r="AA131" s="181"/>
      <c r="AB131" s="181"/>
      <c r="AC131" s="181"/>
      <c r="AD131" s="181"/>
      <c r="AF131" s="160">
        <f t="shared" si="5"/>
        <v>0</v>
      </c>
      <c r="AG131" s="160">
        <f t="shared" si="6"/>
        <v>0</v>
      </c>
    </row>
    <row r="132" spans="1:33" s="179" customFormat="1" hidden="1" x14ac:dyDescent="0.25">
      <c r="A132" s="170" t="s">
        <v>41</v>
      </c>
      <c r="B132" s="171"/>
      <c r="C132" s="194">
        <v>5010203001</v>
      </c>
      <c r="D132" s="172">
        <f>IFERROR(VLOOKUP(C132,'[2]tb control'!$C$10:$D$248,2,FALSE),0)</f>
        <v>0</v>
      </c>
      <c r="E132" s="173">
        <f>IFERROR(VLOOKUP(C132,'[2]tb control'!$C$10:$E$248,3,FALSE),0)</f>
        <v>0</v>
      </c>
      <c r="F132" s="173"/>
      <c r="G132" s="173"/>
      <c r="H132" s="173"/>
      <c r="I132" s="173"/>
      <c r="J132" s="160">
        <f t="shared" si="4"/>
        <v>0</v>
      </c>
      <c r="K132" s="180">
        <f t="shared" si="8"/>
        <v>0</v>
      </c>
      <c r="L132" s="181"/>
      <c r="M132" s="181"/>
      <c r="N132" s="181"/>
      <c r="S132" s="181"/>
      <c r="T132" s="181"/>
      <c r="U132" s="181"/>
      <c r="V132" s="181"/>
      <c r="X132" s="181">
        <v>0</v>
      </c>
      <c r="Y132" s="160">
        <f t="shared" si="7"/>
        <v>0</v>
      </c>
      <c r="Z132" s="181"/>
      <c r="AA132" s="181"/>
      <c r="AB132" s="181"/>
      <c r="AC132" s="181"/>
      <c r="AD132" s="181"/>
      <c r="AF132" s="160">
        <f t="shared" si="5"/>
        <v>0</v>
      </c>
      <c r="AG132" s="160">
        <f t="shared" si="6"/>
        <v>0</v>
      </c>
    </row>
    <row r="133" spans="1:33" s="179" customFormat="1" hidden="1" x14ac:dyDescent="0.25">
      <c r="A133" s="170" t="s">
        <v>42</v>
      </c>
      <c r="B133" s="171"/>
      <c r="C133" s="194">
        <v>5010204001</v>
      </c>
      <c r="D133" s="172">
        <f>IFERROR(VLOOKUP(C133,'[2]tb control'!$C$10:$D$248,2,FALSE),0)</f>
        <v>0</v>
      </c>
      <c r="E133" s="173">
        <f>IFERROR(VLOOKUP(C133,'[2]tb control'!$C$10:$E$248,3,FALSE),0)</f>
        <v>0</v>
      </c>
      <c r="F133" s="173"/>
      <c r="G133" s="173"/>
      <c r="H133" s="173"/>
      <c r="I133" s="173"/>
      <c r="J133" s="160">
        <f t="shared" si="4"/>
        <v>0</v>
      </c>
      <c r="K133" s="180">
        <f t="shared" si="8"/>
        <v>0</v>
      </c>
      <c r="L133" s="181"/>
      <c r="M133" s="181"/>
      <c r="N133" s="181"/>
      <c r="S133" s="181"/>
      <c r="T133" s="181"/>
      <c r="U133" s="181"/>
      <c r="V133" s="181"/>
      <c r="X133" s="181">
        <v>0</v>
      </c>
      <c r="Y133" s="160">
        <f t="shared" si="7"/>
        <v>0</v>
      </c>
      <c r="Z133" s="181"/>
      <c r="AA133" s="181"/>
      <c r="AB133" s="181"/>
      <c r="AC133" s="181"/>
      <c r="AD133" s="181"/>
      <c r="AF133" s="160">
        <f t="shared" si="5"/>
        <v>0</v>
      </c>
      <c r="AG133" s="160">
        <f t="shared" si="6"/>
        <v>0</v>
      </c>
    </row>
    <row r="134" spans="1:33" s="179" customFormat="1" ht="16.5" hidden="1" customHeight="1" x14ac:dyDescent="0.25">
      <c r="A134" s="170" t="s">
        <v>130</v>
      </c>
      <c r="B134" s="171"/>
      <c r="C134" s="194">
        <v>5010205003</v>
      </c>
      <c r="D134" s="172">
        <f>IFERROR(VLOOKUP(C134,'[2]tb control'!$C$10:$D$248,2,FALSE),0)</f>
        <v>0</v>
      </c>
      <c r="E134" s="173">
        <f>IFERROR(VLOOKUP(C134,'[2]tb control'!$C$10:$E$248,3,FALSE),0)</f>
        <v>0</v>
      </c>
      <c r="F134" s="173"/>
      <c r="G134" s="173"/>
      <c r="H134" s="173"/>
      <c r="I134" s="173"/>
      <c r="J134" s="160">
        <f t="shared" si="4"/>
        <v>0</v>
      </c>
      <c r="K134" s="180">
        <f t="shared" si="8"/>
        <v>0</v>
      </c>
      <c r="L134" s="181"/>
      <c r="M134" s="181"/>
      <c r="N134" s="181"/>
      <c r="S134" s="181"/>
      <c r="T134" s="181"/>
      <c r="U134" s="181"/>
      <c r="V134" s="181"/>
      <c r="X134" s="181">
        <v>0</v>
      </c>
      <c r="Y134" s="160">
        <f t="shared" si="7"/>
        <v>0</v>
      </c>
      <c r="Z134" s="181"/>
      <c r="AA134" s="181"/>
      <c r="AB134" s="181"/>
      <c r="AC134" s="181"/>
      <c r="AD134" s="181"/>
      <c r="AF134" s="160">
        <f t="shared" si="5"/>
        <v>0</v>
      </c>
      <c r="AG134" s="160">
        <f t="shared" si="6"/>
        <v>0</v>
      </c>
    </row>
    <row r="135" spans="1:33" s="179" customFormat="1" hidden="1" x14ac:dyDescent="0.25">
      <c r="A135" s="170" t="s">
        <v>131</v>
      </c>
      <c r="B135" s="171"/>
      <c r="C135" s="194">
        <v>5010205004</v>
      </c>
      <c r="D135" s="172">
        <f>IFERROR(VLOOKUP(C135,'[2]tb control'!$C$10:$D$248,2,FALSE),0)</f>
        <v>0</v>
      </c>
      <c r="E135" s="173">
        <f>IFERROR(VLOOKUP(C135,'[2]tb control'!$C$10:$E$248,3,FALSE),0)</f>
        <v>0</v>
      </c>
      <c r="F135" s="173"/>
      <c r="G135" s="173"/>
      <c r="H135" s="173"/>
      <c r="I135" s="173"/>
      <c r="J135" s="160">
        <f t="shared" si="4"/>
        <v>0</v>
      </c>
      <c r="K135" s="180">
        <f t="shared" si="8"/>
        <v>0</v>
      </c>
      <c r="L135" s="181"/>
      <c r="M135" s="181"/>
      <c r="N135" s="181"/>
      <c r="S135" s="181"/>
      <c r="T135" s="181"/>
      <c r="U135" s="181"/>
      <c r="V135" s="181"/>
      <c r="X135" s="181">
        <v>261500</v>
      </c>
      <c r="Y135" s="160">
        <f t="shared" si="7"/>
        <v>-261500</v>
      </c>
      <c r="Z135" s="181"/>
      <c r="AA135" s="181"/>
      <c r="AB135" s="181"/>
      <c r="AC135" s="181"/>
      <c r="AD135" s="181"/>
      <c r="AF135" s="160">
        <f t="shared" si="5"/>
        <v>0</v>
      </c>
      <c r="AG135" s="160">
        <f t="shared" si="6"/>
        <v>0</v>
      </c>
    </row>
    <row r="136" spans="1:33" s="179" customFormat="1" hidden="1" x14ac:dyDescent="0.25">
      <c r="A136" s="170" t="s">
        <v>371</v>
      </c>
      <c r="B136" s="171"/>
      <c r="C136" s="194">
        <v>5010206003</v>
      </c>
      <c r="D136" s="172">
        <f>IFERROR(VLOOKUP(C136,'[2]tb control'!$C$10:$D$248,2,FALSE),0)</f>
        <v>0</v>
      </c>
      <c r="E136" s="173">
        <f>IFERROR(VLOOKUP(C136,'[2]tb control'!$C$10:$E$248,3,FALSE),0)</f>
        <v>0</v>
      </c>
      <c r="F136" s="173"/>
      <c r="G136" s="173"/>
      <c r="H136" s="173"/>
      <c r="I136" s="173"/>
      <c r="J136" s="160">
        <f t="shared" si="4"/>
        <v>0</v>
      </c>
      <c r="K136" s="180">
        <f t="shared" si="8"/>
        <v>0</v>
      </c>
      <c r="L136" s="181"/>
      <c r="M136" s="181"/>
      <c r="N136" s="181"/>
      <c r="S136" s="181"/>
      <c r="T136" s="181"/>
      <c r="U136" s="181"/>
      <c r="V136" s="181"/>
      <c r="X136" s="181">
        <v>261500</v>
      </c>
      <c r="Y136" s="160">
        <f t="shared" si="7"/>
        <v>-261500</v>
      </c>
      <c r="Z136" s="181"/>
      <c r="AA136" s="181"/>
      <c r="AB136" s="181"/>
      <c r="AC136" s="181"/>
      <c r="AD136" s="181"/>
      <c r="AF136" s="160">
        <f t="shared" si="5"/>
        <v>0</v>
      </c>
      <c r="AG136" s="160">
        <f t="shared" si="6"/>
        <v>0</v>
      </c>
    </row>
    <row r="137" spans="1:33" s="179" customFormat="1" hidden="1" x14ac:dyDescent="0.25">
      <c r="A137" s="170" t="s">
        <v>132</v>
      </c>
      <c r="B137" s="171"/>
      <c r="C137" s="194">
        <v>5010206004</v>
      </c>
      <c r="D137" s="172">
        <f>IFERROR(VLOOKUP(C137,'[2]tb control'!$C$10:$D$248,2,FALSE),0)</f>
        <v>0</v>
      </c>
      <c r="E137" s="173">
        <f>IFERROR(VLOOKUP(C137,'[2]tb control'!$C$10:$E$248,3,FALSE),0)</f>
        <v>0</v>
      </c>
      <c r="F137" s="173"/>
      <c r="G137" s="173"/>
      <c r="H137" s="173"/>
      <c r="I137" s="173"/>
      <c r="J137" s="160">
        <f t="shared" si="4"/>
        <v>0</v>
      </c>
      <c r="K137" s="180">
        <f t="shared" si="8"/>
        <v>0</v>
      </c>
      <c r="L137" s="181"/>
      <c r="M137" s="181"/>
      <c r="N137" s="181"/>
      <c r="S137" s="181"/>
      <c r="T137" s="181"/>
      <c r="U137" s="181"/>
      <c r="V137" s="181"/>
      <c r="X137" s="181">
        <v>750000</v>
      </c>
      <c r="Y137" s="160">
        <f t="shared" si="7"/>
        <v>-750000</v>
      </c>
      <c r="Z137" s="181"/>
      <c r="AA137" s="181"/>
      <c r="AB137" s="181"/>
      <c r="AC137" s="181"/>
      <c r="AD137" s="181"/>
      <c r="AF137" s="160">
        <f t="shared" si="5"/>
        <v>0</v>
      </c>
      <c r="AG137" s="160">
        <f t="shared" si="6"/>
        <v>0</v>
      </c>
    </row>
    <row r="138" spans="1:33" s="179" customFormat="1" hidden="1" x14ac:dyDescent="0.25">
      <c r="A138" s="170" t="s">
        <v>133</v>
      </c>
      <c r="B138" s="171"/>
      <c r="C138" s="194">
        <v>5010207004</v>
      </c>
      <c r="D138" s="172">
        <f>IFERROR(VLOOKUP(C138,'[2]tb control'!$C$10:$D$248,2,FALSE),0)</f>
        <v>0</v>
      </c>
      <c r="E138" s="173">
        <f>IFERROR(VLOOKUP(C138,'[2]tb control'!$C$10:$E$248,3,FALSE),0)</f>
        <v>0</v>
      </c>
      <c r="F138" s="173"/>
      <c r="G138" s="173"/>
      <c r="H138" s="173"/>
      <c r="I138" s="173"/>
      <c r="J138" s="160">
        <f t="shared" ref="J138:J201" si="9">D138+E138</f>
        <v>0</v>
      </c>
      <c r="K138" s="180">
        <f t="shared" si="8"/>
        <v>0</v>
      </c>
      <c r="L138" s="181"/>
      <c r="M138" s="181"/>
      <c r="N138" s="181"/>
      <c r="S138" s="181"/>
      <c r="T138" s="181"/>
      <c r="U138" s="181"/>
      <c r="V138" s="181"/>
      <c r="X138" s="181">
        <v>10125</v>
      </c>
      <c r="Y138" s="160">
        <f t="shared" si="7"/>
        <v>-10125</v>
      </c>
      <c r="Z138" s="181"/>
      <c r="AA138" s="181"/>
      <c r="AB138" s="181"/>
      <c r="AC138" s="181"/>
      <c r="AD138" s="181"/>
      <c r="AF138" s="160">
        <f t="shared" si="5"/>
        <v>0</v>
      </c>
      <c r="AG138" s="160">
        <f t="shared" si="6"/>
        <v>0</v>
      </c>
    </row>
    <row r="139" spans="1:33" s="179" customFormat="1" hidden="1" x14ac:dyDescent="0.25">
      <c r="A139" s="170" t="s">
        <v>134</v>
      </c>
      <c r="B139" s="171"/>
      <c r="C139" s="194">
        <v>5010208001</v>
      </c>
      <c r="D139" s="172">
        <f>IFERROR(VLOOKUP(C139,'[2]tb control'!$C$10:$D$248,2,FALSE),0)</f>
        <v>0</v>
      </c>
      <c r="E139" s="173">
        <f>IFERROR(VLOOKUP(C139,'[2]tb control'!$C$10:$E$248,3,FALSE),0)</f>
        <v>0</v>
      </c>
      <c r="F139" s="173"/>
      <c r="G139" s="173"/>
      <c r="H139" s="173"/>
      <c r="I139" s="173"/>
      <c r="J139" s="160">
        <f t="shared" si="9"/>
        <v>0</v>
      </c>
      <c r="K139" s="180">
        <f t="shared" si="8"/>
        <v>0</v>
      </c>
      <c r="L139" s="181"/>
      <c r="M139" s="181"/>
      <c r="N139" s="181"/>
      <c r="S139" s="181"/>
      <c r="T139" s="181"/>
      <c r="U139" s="181"/>
      <c r="V139" s="181"/>
      <c r="X139" s="181">
        <v>154425</v>
      </c>
      <c r="Y139" s="160">
        <f t="shared" si="7"/>
        <v>-154425</v>
      </c>
      <c r="Z139" s="181"/>
      <c r="AA139" s="181"/>
      <c r="AB139" s="181"/>
      <c r="AC139" s="181"/>
      <c r="AD139" s="181"/>
      <c r="AF139" s="160">
        <f t="shared" ref="AF139:AF202" si="10">D139+E139</f>
        <v>0</v>
      </c>
      <c r="AG139" s="160">
        <f t="shared" ref="AG139:AG202" si="11">D139+E139</f>
        <v>0</v>
      </c>
    </row>
    <row r="140" spans="1:33" s="179" customFormat="1" ht="16.5" hidden="1" customHeight="1" x14ac:dyDescent="0.25">
      <c r="A140" s="170" t="s">
        <v>127</v>
      </c>
      <c r="B140" s="171"/>
      <c r="C140" s="194">
        <v>5010210001</v>
      </c>
      <c r="D140" s="172">
        <f>IFERROR(VLOOKUP(C140,'[2]tb control'!$C$10:$D$248,2,FALSE),0)</f>
        <v>0</v>
      </c>
      <c r="E140" s="173">
        <f>IFERROR(VLOOKUP(C140,'[2]tb control'!$C$10:$E$248,3,FALSE),0)</f>
        <v>0</v>
      </c>
      <c r="F140" s="173"/>
      <c r="G140" s="173"/>
      <c r="H140" s="173"/>
      <c r="I140" s="173"/>
      <c r="J140" s="160">
        <f t="shared" si="9"/>
        <v>0</v>
      </c>
      <c r="K140" s="180">
        <f t="shared" si="8"/>
        <v>0</v>
      </c>
      <c r="L140" s="181"/>
      <c r="M140" s="181"/>
      <c r="N140" s="181"/>
      <c r="S140" s="181"/>
      <c r="T140" s="181"/>
      <c r="U140" s="181"/>
      <c r="V140" s="181"/>
      <c r="X140" s="181">
        <v>0</v>
      </c>
      <c r="Y140" s="160">
        <f t="shared" si="7"/>
        <v>0</v>
      </c>
      <c r="Z140" s="181"/>
      <c r="AA140" s="181"/>
      <c r="AB140" s="181"/>
      <c r="AC140" s="181"/>
      <c r="AD140" s="181"/>
      <c r="AF140" s="160">
        <f t="shared" si="10"/>
        <v>0</v>
      </c>
      <c r="AG140" s="160">
        <f t="shared" si="11"/>
        <v>0</v>
      </c>
    </row>
    <row r="141" spans="1:33" s="179" customFormat="1" ht="16.5" hidden="1" customHeight="1" x14ac:dyDescent="0.25">
      <c r="A141" s="170" t="s">
        <v>128</v>
      </c>
      <c r="B141" s="171"/>
      <c r="C141" s="194">
        <v>5010211002</v>
      </c>
      <c r="D141" s="172">
        <f>IFERROR(VLOOKUP(C141,'[2]tb control'!$C$10:$D$248,2,FALSE),0)</f>
        <v>0</v>
      </c>
      <c r="E141" s="173">
        <f>IFERROR(VLOOKUP(C141,'[2]tb control'!$C$10:$E$248,3,FALSE),0)</f>
        <v>0</v>
      </c>
      <c r="F141" s="173"/>
      <c r="G141" s="173"/>
      <c r="H141" s="173"/>
      <c r="I141" s="173"/>
      <c r="J141" s="160">
        <f t="shared" si="9"/>
        <v>0</v>
      </c>
      <c r="K141" s="180">
        <f t="shared" si="8"/>
        <v>0</v>
      </c>
      <c r="L141" s="181"/>
      <c r="M141" s="181"/>
      <c r="N141" s="181"/>
      <c r="S141" s="181"/>
      <c r="T141" s="181"/>
      <c r="U141" s="181"/>
      <c r="V141" s="181"/>
      <c r="X141" s="181">
        <v>0</v>
      </c>
      <c r="Y141" s="160">
        <f t="shared" si="7"/>
        <v>0</v>
      </c>
      <c r="Z141" s="181"/>
      <c r="AA141" s="181"/>
      <c r="AB141" s="181"/>
      <c r="AC141" s="181"/>
      <c r="AD141" s="181"/>
      <c r="AF141" s="160">
        <f t="shared" si="10"/>
        <v>0</v>
      </c>
      <c r="AG141" s="160">
        <f t="shared" si="11"/>
        <v>0</v>
      </c>
    </row>
    <row r="142" spans="1:33" s="179" customFormat="1" ht="16.5" hidden="1" customHeight="1" x14ac:dyDescent="0.25">
      <c r="A142" s="170" t="s">
        <v>384</v>
      </c>
      <c r="B142" s="171"/>
      <c r="C142" s="168">
        <v>5010211006</v>
      </c>
      <c r="D142" s="172">
        <f>IFERROR(VLOOKUP(C142,'[2]tb control'!$C$10:$D$248,2,FALSE),0)</f>
        <v>0</v>
      </c>
      <c r="E142" s="173">
        <f>IFERROR(VLOOKUP(C142,'[2]tb control'!$C$10:$E$248,3,FALSE),0)</f>
        <v>0</v>
      </c>
      <c r="F142" s="173"/>
      <c r="G142" s="173"/>
      <c r="H142" s="173"/>
      <c r="I142" s="173"/>
      <c r="J142" s="160">
        <f t="shared" si="9"/>
        <v>0</v>
      </c>
      <c r="K142" s="180">
        <f t="shared" si="8"/>
        <v>0</v>
      </c>
      <c r="L142" s="181"/>
      <c r="M142" s="181"/>
      <c r="N142" s="181"/>
      <c r="S142" s="181"/>
      <c r="T142" s="181"/>
      <c r="U142" s="181"/>
      <c r="V142" s="181"/>
      <c r="X142" s="181">
        <v>0</v>
      </c>
      <c r="Y142" s="160">
        <f t="shared" si="7"/>
        <v>0</v>
      </c>
      <c r="Z142" s="181"/>
      <c r="AA142" s="181"/>
      <c r="AB142" s="181"/>
      <c r="AC142" s="181"/>
      <c r="AD142" s="181"/>
      <c r="AF142" s="160">
        <f t="shared" si="10"/>
        <v>0</v>
      </c>
      <c r="AG142" s="160">
        <f t="shared" si="11"/>
        <v>0</v>
      </c>
    </row>
    <row r="143" spans="1:33" s="179" customFormat="1" ht="16.5" hidden="1" customHeight="1" x14ac:dyDescent="0.25">
      <c r="A143" s="170" t="s">
        <v>129</v>
      </c>
      <c r="B143" s="171"/>
      <c r="C143" s="194">
        <v>5010212001</v>
      </c>
      <c r="D143" s="172">
        <f>IFERROR(VLOOKUP(C143,'[2]tb control'!$C$10:$D$248,2,FALSE),0)</f>
        <v>0</v>
      </c>
      <c r="E143" s="173">
        <f>IFERROR(VLOOKUP(C143,'[2]tb control'!$C$10:$E$248,3,FALSE),0)</f>
        <v>0</v>
      </c>
      <c r="F143" s="173"/>
      <c r="G143" s="173"/>
      <c r="H143" s="173"/>
      <c r="I143" s="173"/>
      <c r="J143" s="160">
        <f t="shared" si="9"/>
        <v>0</v>
      </c>
      <c r="K143" s="180">
        <f t="shared" si="8"/>
        <v>0</v>
      </c>
      <c r="L143" s="181"/>
      <c r="M143" s="181"/>
      <c r="N143" s="181"/>
      <c r="S143" s="181"/>
      <c r="T143" s="181"/>
      <c r="U143" s="181"/>
      <c r="V143" s="181"/>
      <c r="X143" s="181">
        <v>3787246.23</v>
      </c>
      <c r="Y143" s="160">
        <f t="shared" si="7"/>
        <v>-3787246.23</v>
      </c>
      <c r="Z143" s="181"/>
      <c r="AA143" s="181"/>
      <c r="AB143" s="181"/>
      <c r="AC143" s="181"/>
      <c r="AD143" s="181"/>
      <c r="AF143" s="160">
        <f t="shared" si="10"/>
        <v>0</v>
      </c>
      <c r="AG143" s="160">
        <f t="shared" si="11"/>
        <v>0</v>
      </c>
    </row>
    <row r="144" spans="1:33" s="179" customFormat="1" ht="16.5" hidden="1" customHeight="1" x14ac:dyDescent="0.25">
      <c r="A144" s="170" t="s">
        <v>216</v>
      </c>
      <c r="B144" s="171"/>
      <c r="C144" s="194">
        <v>5010213001</v>
      </c>
      <c r="D144" s="172">
        <f>IFERROR(VLOOKUP(C144,'[2]tb control'!$C$10:$D$248,2,FALSE),0)</f>
        <v>0</v>
      </c>
      <c r="E144" s="173">
        <f>IFERROR(VLOOKUP(C144,'[2]tb control'!$C$10:$E$248,3,FALSE),0)</f>
        <v>0</v>
      </c>
      <c r="F144" s="173"/>
      <c r="G144" s="173"/>
      <c r="H144" s="173"/>
      <c r="I144" s="173"/>
      <c r="J144" s="160">
        <f t="shared" si="9"/>
        <v>0</v>
      </c>
      <c r="K144" s="180">
        <f t="shared" si="8"/>
        <v>0</v>
      </c>
      <c r="L144" s="181"/>
      <c r="M144" s="181"/>
      <c r="N144" s="181"/>
      <c r="S144" s="181"/>
      <c r="T144" s="181"/>
      <c r="U144" s="181"/>
      <c r="V144" s="181"/>
      <c r="X144" s="181">
        <v>0</v>
      </c>
      <c r="Y144" s="160">
        <f t="shared" si="7"/>
        <v>0</v>
      </c>
      <c r="Z144" s="181"/>
      <c r="AA144" s="181"/>
      <c r="AB144" s="181"/>
      <c r="AC144" s="181"/>
      <c r="AD144" s="181"/>
      <c r="AF144" s="160">
        <f t="shared" si="10"/>
        <v>0</v>
      </c>
      <c r="AG144" s="160">
        <f t="shared" si="11"/>
        <v>0</v>
      </c>
    </row>
    <row r="145" spans="1:33" s="182" customFormat="1" ht="16.5" hidden="1" customHeight="1" x14ac:dyDescent="0.25">
      <c r="A145" s="170" t="s">
        <v>368</v>
      </c>
      <c r="B145" s="171"/>
      <c r="C145" s="194">
        <v>5010213002</v>
      </c>
      <c r="D145" s="172">
        <f>IFERROR(VLOOKUP(C145,'[2]tb control'!$C$10:$D$248,2,FALSE),0)</f>
        <v>0</v>
      </c>
      <c r="E145" s="173">
        <f>IFERROR(VLOOKUP(C145,'[2]tb control'!$C$10:$E$248,3,FALSE),0)</f>
        <v>0</v>
      </c>
      <c r="F145" s="173"/>
      <c r="G145" s="173"/>
      <c r="H145" s="173"/>
      <c r="I145" s="173"/>
      <c r="J145" s="160">
        <f t="shared" si="9"/>
        <v>0</v>
      </c>
      <c r="K145" s="180">
        <f t="shared" si="8"/>
        <v>0</v>
      </c>
      <c r="L145" s="183"/>
      <c r="M145" s="183"/>
      <c r="N145" s="183"/>
      <c r="S145" s="183"/>
      <c r="T145" s="183"/>
      <c r="U145" s="183"/>
      <c r="V145" s="183"/>
      <c r="X145" s="183">
        <v>0</v>
      </c>
      <c r="Y145" s="160">
        <f t="shared" si="7"/>
        <v>0</v>
      </c>
      <c r="Z145" s="183"/>
      <c r="AA145" s="183"/>
      <c r="AB145" s="183"/>
      <c r="AC145" s="183"/>
      <c r="AD145" s="183"/>
      <c r="AF145" s="160">
        <f t="shared" si="10"/>
        <v>0</v>
      </c>
      <c r="AG145" s="160">
        <f t="shared" si="11"/>
        <v>0</v>
      </c>
    </row>
    <row r="146" spans="1:33" s="182" customFormat="1" hidden="1" x14ac:dyDescent="0.25">
      <c r="A146" s="170" t="s">
        <v>98</v>
      </c>
      <c r="B146" s="171"/>
      <c r="C146" s="194">
        <v>5010214001</v>
      </c>
      <c r="D146" s="172">
        <f>IFERROR(VLOOKUP(C146,'[2]tb control'!$C$10:$D$248,2,FALSE),0)</f>
        <v>0</v>
      </c>
      <c r="E146" s="173">
        <f>IFERROR(VLOOKUP(C146,'[2]tb control'!$C$10:$E$248,3,FALSE),0)</f>
        <v>0</v>
      </c>
      <c r="F146" s="173"/>
      <c r="G146" s="173"/>
      <c r="H146" s="173"/>
      <c r="I146" s="173"/>
      <c r="J146" s="160">
        <f t="shared" si="9"/>
        <v>0</v>
      </c>
      <c r="K146" s="180">
        <f t="shared" si="8"/>
        <v>0</v>
      </c>
      <c r="L146" s="183"/>
      <c r="M146" s="183"/>
      <c r="N146" s="183"/>
      <c r="S146" s="183"/>
      <c r="T146" s="183"/>
      <c r="U146" s="183"/>
      <c r="V146" s="183"/>
      <c r="X146" s="183">
        <v>0</v>
      </c>
      <c r="Y146" s="160">
        <f t="shared" si="7"/>
        <v>0</v>
      </c>
      <c r="Z146" s="183"/>
      <c r="AA146" s="183"/>
      <c r="AB146" s="183"/>
      <c r="AC146" s="183"/>
      <c r="AD146" s="183"/>
      <c r="AF146" s="160">
        <f t="shared" si="10"/>
        <v>0</v>
      </c>
      <c r="AG146" s="160">
        <f t="shared" si="11"/>
        <v>0</v>
      </c>
    </row>
    <row r="147" spans="1:33" s="182" customFormat="1" hidden="1" x14ac:dyDescent="0.25">
      <c r="A147" s="170" t="s">
        <v>43</v>
      </c>
      <c r="B147" s="171"/>
      <c r="C147" s="194">
        <v>5010215001</v>
      </c>
      <c r="D147" s="172">
        <f>IFERROR(VLOOKUP(C147,'[2]tb control'!$C$10:$D$248,2,FALSE),0)</f>
        <v>0</v>
      </c>
      <c r="E147" s="173">
        <f>IFERROR(VLOOKUP(C147,'[2]tb control'!$C$10:$E$248,3,FALSE),0)</f>
        <v>0</v>
      </c>
      <c r="F147" s="173"/>
      <c r="G147" s="173"/>
      <c r="H147" s="173"/>
      <c r="I147" s="173"/>
      <c r="J147" s="160">
        <f t="shared" si="9"/>
        <v>0</v>
      </c>
      <c r="K147" s="180">
        <f t="shared" si="8"/>
        <v>0</v>
      </c>
      <c r="L147" s="183"/>
      <c r="M147" s="183"/>
      <c r="N147" s="183"/>
      <c r="S147" s="183"/>
      <c r="T147" s="183"/>
      <c r="U147" s="183"/>
      <c r="V147" s="183"/>
      <c r="X147" s="183">
        <v>0</v>
      </c>
      <c r="Y147" s="160">
        <f t="shared" si="7"/>
        <v>0</v>
      </c>
      <c r="Z147" s="183"/>
      <c r="AA147" s="183"/>
      <c r="AB147" s="183"/>
      <c r="AC147" s="183"/>
      <c r="AD147" s="183"/>
      <c r="AF147" s="160">
        <f t="shared" si="10"/>
        <v>0</v>
      </c>
      <c r="AG147" s="160">
        <f t="shared" si="11"/>
        <v>0</v>
      </c>
    </row>
    <row r="148" spans="1:33" s="182" customFormat="1" hidden="1" x14ac:dyDescent="0.25">
      <c r="A148" s="170" t="s">
        <v>135</v>
      </c>
      <c r="B148" s="171"/>
      <c r="C148" s="194">
        <v>5010299011</v>
      </c>
      <c r="D148" s="172">
        <f>IFERROR(VLOOKUP(C148,'[2]tb control'!$C$10:$D$248,2,FALSE),0)</f>
        <v>0</v>
      </c>
      <c r="E148" s="173">
        <f>IFERROR(VLOOKUP(C148,'[2]tb control'!$C$10:$E$248,3,FALSE),0)</f>
        <v>0</v>
      </c>
      <c r="F148" s="173"/>
      <c r="G148" s="173"/>
      <c r="H148" s="173"/>
      <c r="I148" s="173"/>
      <c r="J148" s="160">
        <f t="shared" si="9"/>
        <v>0</v>
      </c>
      <c r="K148" s="180">
        <f t="shared" si="8"/>
        <v>0</v>
      </c>
      <c r="L148" s="183"/>
      <c r="M148" s="183"/>
      <c r="N148" s="183"/>
      <c r="S148" s="183"/>
      <c r="T148" s="183"/>
      <c r="U148" s="183"/>
      <c r="V148" s="183"/>
      <c r="X148" s="183">
        <v>3850745</v>
      </c>
      <c r="Y148" s="160">
        <f t="shared" ref="Y148:Y212" si="12">D148-X148</f>
        <v>-3850745</v>
      </c>
      <c r="Z148" s="183"/>
      <c r="AA148" s="183"/>
      <c r="AB148" s="183"/>
      <c r="AC148" s="183"/>
      <c r="AD148" s="183"/>
      <c r="AF148" s="160">
        <f t="shared" si="10"/>
        <v>0</v>
      </c>
      <c r="AG148" s="160">
        <f t="shared" si="11"/>
        <v>0</v>
      </c>
    </row>
    <row r="149" spans="1:33" s="182" customFormat="1" ht="16.5" hidden="1" customHeight="1" x14ac:dyDescent="0.25">
      <c r="A149" s="170" t="s">
        <v>136</v>
      </c>
      <c r="B149" s="171"/>
      <c r="C149" s="194">
        <v>5010299012</v>
      </c>
      <c r="D149" s="172">
        <f>IFERROR(VLOOKUP(C149,'[2]tb control'!$C$10:$D$248,2,FALSE),0)</f>
        <v>0</v>
      </c>
      <c r="E149" s="173">
        <f>IFERROR(VLOOKUP(C149,'[2]tb control'!$C$10:$E$248,3,FALSE),0)</f>
        <v>0</v>
      </c>
      <c r="F149" s="173"/>
      <c r="G149" s="173"/>
      <c r="H149" s="173"/>
      <c r="I149" s="173"/>
      <c r="J149" s="160">
        <f t="shared" si="9"/>
        <v>0</v>
      </c>
      <c r="K149" s="180">
        <f t="shared" si="8"/>
        <v>0</v>
      </c>
      <c r="L149" s="183"/>
      <c r="M149" s="183"/>
      <c r="N149" s="183"/>
      <c r="S149" s="183"/>
      <c r="T149" s="183"/>
      <c r="U149" s="183"/>
      <c r="V149" s="183"/>
      <c r="X149" s="183">
        <v>0</v>
      </c>
      <c r="Y149" s="160">
        <f t="shared" si="12"/>
        <v>0</v>
      </c>
      <c r="Z149" s="183"/>
      <c r="AA149" s="183"/>
      <c r="AB149" s="183"/>
      <c r="AC149" s="183"/>
      <c r="AD149" s="183"/>
      <c r="AF149" s="160">
        <f t="shared" si="10"/>
        <v>0</v>
      </c>
      <c r="AG149" s="160">
        <f t="shared" si="11"/>
        <v>0</v>
      </c>
    </row>
    <row r="150" spans="1:33" s="182" customFormat="1" ht="16.5" hidden="1" customHeight="1" x14ac:dyDescent="0.25">
      <c r="A150" s="170" t="s">
        <v>137</v>
      </c>
      <c r="B150" s="171"/>
      <c r="C150" s="194">
        <v>5010299014</v>
      </c>
      <c r="D150" s="172">
        <f>IFERROR(VLOOKUP(C150,'[2]tb control'!$C$10:$D$248,2,FALSE),0)</f>
        <v>0</v>
      </c>
      <c r="E150" s="173">
        <f>IFERROR(VLOOKUP(C150,'[2]tb control'!$C$10:$E$248,3,FALSE),0)</f>
        <v>0</v>
      </c>
      <c r="F150" s="173"/>
      <c r="G150" s="173"/>
      <c r="H150" s="173"/>
      <c r="I150" s="173"/>
      <c r="J150" s="160">
        <f t="shared" si="9"/>
        <v>0</v>
      </c>
      <c r="K150" s="180">
        <f t="shared" si="8"/>
        <v>0</v>
      </c>
      <c r="L150" s="183"/>
      <c r="M150" s="183"/>
      <c r="N150" s="183"/>
      <c r="S150" s="183"/>
      <c r="T150" s="183"/>
      <c r="U150" s="183"/>
      <c r="V150" s="183"/>
      <c r="X150" s="183">
        <v>0</v>
      </c>
      <c r="Y150" s="160">
        <f t="shared" si="12"/>
        <v>0</v>
      </c>
      <c r="Z150" s="183"/>
      <c r="AA150" s="183"/>
      <c r="AB150" s="183"/>
      <c r="AC150" s="183"/>
      <c r="AD150" s="183"/>
      <c r="AF150" s="160">
        <f t="shared" si="10"/>
        <v>0</v>
      </c>
      <c r="AG150" s="160">
        <f t="shared" si="11"/>
        <v>0</v>
      </c>
    </row>
    <row r="151" spans="1:33" s="182" customFormat="1" hidden="1" x14ac:dyDescent="0.25">
      <c r="A151" s="170" t="s">
        <v>403</v>
      </c>
      <c r="B151" s="171"/>
      <c r="C151" s="194">
        <v>5010299036</v>
      </c>
      <c r="D151" s="172">
        <f>IFERROR(VLOOKUP(C151,'[2]tb control'!$C$10:$D$248,2,FALSE),0)</f>
        <v>0</v>
      </c>
      <c r="E151" s="173">
        <f>IFERROR(VLOOKUP(C151,'[2]tb control'!$C$10:$E$248,3,FALSE),0)</f>
        <v>0</v>
      </c>
      <c r="F151" s="173"/>
      <c r="G151" s="173"/>
      <c r="H151" s="173"/>
      <c r="I151" s="173"/>
      <c r="J151" s="160">
        <f t="shared" si="9"/>
        <v>0</v>
      </c>
      <c r="K151" s="180">
        <f t="shared" si="8"/>
        <v>0</v>
      </c>
      <c r="L151" s="183"/>
      <c r="M151" s="183"/>
      <c r="N151" s="183"/>
      <c r="S151" s="183"/>
      <c r="T151" s="183"/>
      <c r="U151" s="183"/>
      <c r="V151" s="183"/>
      <c r="X151" s="183">
        <v>0</v>
      </c>
      <c r="Y151" s="160">
        <f t="shared" si="12"/>
        <v>0</v>
      </c>
      <c r="Z151" s="183"/>
      <c r="AA151" s="183"/>
      <c r="AB151" s="183"/>
      <c r="AC151" s="183"/>
      <c r="AD151" s="183"/>
      <c r="AF151" s="160">
        <f t="shared" si="10"/>
        <v>0</v>
      </c>
      <c r="AG151" s="160">
        <f t="shared" si="11"/>
        <v>0</v>
      </c>
    </row>
    <row r="152" spans="1:33" s="182" customFormat="1" hidden="1" x14ac:dyDescent="0.25">
      <c r="A152" s="170" t="s">
        <v>404</v>
      </c>
      <c r="B152" s="171"/>
      <c r="C152" s="194">
        <v>5010299038</v>
      </c>
      <c r="D152" s="172">
        <f>IFERROR(VLOOKUP(C152,'[2]tb control'!$C$10:$D$248,2,FALSE),0)</f>
        <v>0</v>
      </c>
      <c r="E152" s="173">
        <f>IFERROR(VLOOKUP(C152,'[2]tb control'!$C$10:$E$248,3,FALSE),0)</f>
        <v>0</v>
      </c>
      <c r="F152" s="173"/>
      <c r="G152" s="173"/>
      <c r="H152" s="173"/>
      <c r="I152" s="173"/>
      <c r="J152" s="160">
        <f t="shared" si="9"/>
        <v>0</v>
      </c>
      <c r="K152" s="180">
        <f t="shared" si="8"/>
        <v>0</v>
      </c>
      <c r="L152" s="183"/>
      <c r="M152" s="183"/>
      <c r="N152" s="183"/>
      <c r="S152" s="183"/>
      <c r="T152" s="183"/>
      <c r="U152" s="183"/>
      <c r="V152" s="183"/>
      <c r="X152" s="183">
        <v>0</v>
      </c>
      <c r="Y152" s="160">
        <f t="shared" si="12"/>
        <v>0</v>
      </c>
      <c r="Z152" s="183"/>
      <c r="AA152" s="183"/>
      <c r="AB152" s="183"/>
      <c r="AC152" s="183"/>
      <c r="AD152" s="183"/>
      <c r="AF152" s="160">
        <f t="shared" si="10"/>
        <v>0</v>
      </c>
      <c r="AG152" s="160">
        <f t="shared" si="11"/>
        <v>0</v>
      </c>
    </row>
    <row r="153" spans="1:33" s="182" customFormat="1" hidden="1" x14ac:dyDescent="0.25">
      <c r="A153" s="170" t="s">
        <v>215</v>
      </c>
      <c r="B153" s="171"/>
      <c r="C153" s="194">
        <v>5010301000</v>
      </c>
      <c r="D153" s="172">
        <f>IFERROR(VLOOKUP(C153,'[2]tb control'!$C$10:$D$248,2,FALSE),0)</f>
        <v>0</v>
      </c>
      <c r="E153" s="173">
        <f>IFERROR(VLOOKUP(C153,'[2]tb control'!$C$10:$E$248,3,FALSE),0)</f>
        <v>0</v>
      </c>
      <c r="F153" s="173"/>
      <c r="G153" s="173"/>
      <c r="H153" s="173"/>
      <c r="I153" s="173"/>
      <c r="J153" s="160">
        <f t="shared" si="9"/>
        <v>0</v>
      </c>
      <c r="K153" s="180">
        <f t="shared" si="8"/>
        <v>0</v>
      </c>
      <c r="L153" s="183"/>
      <c r="M153" s="183"/>
      <c r="N153" s="183"/>
      <c r="S153" s="183"/>
      <c r="T153" s="183"/>
      <c r="U153" s="183"/>
      <c r="V153" s="183"/>
      <c r="X153" s="183">
        <v>1826232.47</v>
      </c>
      <c r="Y153" s="160">
        <f t="shared" si="12"/>
        <v>-1826232.47</v>
      </c>
      <c r="Z153" s="183"/>
      <c r="AA153" s="183"/>
      <c r="AB153" s="183"/>
      <c r="AC153" s="183"/>
      <c r="AD153" s="183"/>
      <c r="AF153" s="160">
        <f t="shared" si="10"/>
        <v>0</v>
      </c>
      <c r="AG153" s="160">
        <f t="shared" si="11"/>
        <v>0</v>
      </c>
    </row>
    <row r="154" spans="1:33" s="182" customFormat="1" hidden="1" x14ac:dyDescent="0.25">
      <c r="A154" s="170" t="s">
        <v>140</v>
      </c>
      <c r="B154" s="171"/>
      <c r="C154" s="194">
        <v>5010302001</v>
      </c>
      <c r="D154" s="172">
        <f>IFERROR(VLOOKUP(C154,'[2]tb control'!$C$10:$D$248,2,FALSE),0)</f>
        <v>0</v>
      </c>
      <c r="E154" s="173">
        <f>IFERROR(VLOOKUP(C154,'[2]tb control'!$C$10:$E$248,3,FALSE),0)</f>
        <v>0</v>
      </c>
      <c r="F154" s="173"/>
      <c r="G154" s="173"/>
      <c r="H154" s="173"/>
      <c r="I154" s="173"/>
      <c r="J154" s="160">
        <f t="shared" si="9"/>
        <v>0</v>
      </c>
      <c r="K154" s="180">
        <f t="shared" si="8"/>
        <v>0</v>
      </c>
      <c r="L154" s="183"/>
      <c r="M154" s="183"/>
      <c r="N154" s="183"/>
      <c r="S154" s="183"/>
      <c r="T154" s="183"/>
      <c r="U154" s="183"/>
      <c r="V154" s="183"/>
      <c r="X154" s="183">
        <v>100700</v>
      </c>
      <c r="Y154" s="160">
        <f t="shared" si="12"/>
        <v>-100700</v>
      </c>
      <c r="Z154" s="183"/>
      <c r="AA154" s="183"/>
      <c r="AB154" s="183"/>
      <c r="AC154" s="183"/>
      <c r="AD154" s="183"/>
      <c r="AF154" s="160">
        <f t="shared" si="10"/>
        <v>0</v>
      </c>
      <c r="AG154" s="160">
        <f t="shared" si="11"/>
        <v>0</v>
      </c>
    </row>
    <row r="155" spans="1:33" s="182" customFormat="1" hidden="1" x14ac:dyDescent="0.25">
      <c r="A155" s="170" t="s">
        <v>141</v>
      </c>
      <c r="B155" s="171"/>
      <c r="C155" s="194">
        <v>5010303001</v>
      </c>
      <c r="D155" s="172">
        <f>IFERROR(VLOOKUP(C155,'[2]tb control'!$C$10:$D$248,2,FALSE),0)</f>
        <v>0</v>
      </c>
      <c r="E155" s="173">
        <f>IFERROR(VLOOKUP(C155,'[2]tb control'!$C$10:$E$248,3,FALSE),0)</f>
        <v>0</v>
      </c>
      <c r="F155" s="173"/>
      <c r="G155" s="173"/>
      <c r="H155" s="173"/>
      <c r="I155" s="173"/>
      <c r="J155" s="160">
        <f t="shared" si="9"/>
        <v>0</v>
      </c>
      <c r="K155" s="180">
        <f t="shared" si="8"/>
        <v>0</v>
      </c>
      <c r="L155" s="183"/>
      <c r="M155" s="183"/>
      <c r="N155" s="183"/>
      <c r="S155" s="183"/>
      <c r="T155" s="183"/>
      <c r="U155" s="183"/>
      <c r="V155" s="183"/>
      <c r="X155" s="183">
        <v>485573.87</v>
      </c>
      <c r="Y155" s="160">
        <f t="shared" si="12"/>
        <v>-485573.87</v>
      </c>
      <c r="Z155" s="183"/>
      <c r="AA155" s="183"/>
      <c r="AB155" s="183"/>
      <c r="AC155" s="183"/>
      <c r="AD155" s="183"/>
      <c r="AF155" s="160">
        <f t="shared" si="10"/>
        <v>0</v>
      </c>
      <c r="AG155" s="160">
        <f t="shared" si="11"/>
        <v>0</v>
      </c>
    </row>
    <row r="156" spans="1:33" s="182" customFormat="1" ht="16.5" hidden="1" customHeight="1" x14ac:dyDescent="0.25">
      <c r="A156" s="170" t="s">
        <v>142</v>
      </c>
      <c r="B156" s="171"/>
      <c r="C156" s="194">
        <v>5010304001</v>
      </c>
      <c r="D156" s="172">
        <f>IFERROR(VLOOKUP(C156,'[2]tb control'!$C$10:$D$248,2,FALSE),0)</f>
        <v>0</v>
      </c>
      <c r="E156" s="173">
        <f>IFERROR(VLOOKUP(C156,'[2]tb control'!$C$10:$E$248,3,FALSE),0)</f>
        <v>0</v>
      </c>
      <c r="F156" s="173"/>
      <c r="G156" s="173"/>
      <c r="H156" s="173"/>
      <c r="I156" s="173"/>
      <c r="J156" s="160">
        <f t="shared" si="9"/>
        <v>0</v>
      </c>
      <c r="K156" s="180">
        <f t="shared" si="8"/>
        <v>0</v>
      </c>
      <c r="L156" s="183"/>
      <c r="M156" s="183"/>
      <c r="N156" s="183"/>
      <c r="S156" s="183"/>
      <c r="T156" s="183"/>
      <c r="U156" s="183"/>
      <c r="V156" s="183"/>
      <c r="X156" s="183">
        <v>113600</v>
      </c>
      <c r="Y156" s="160">
        <f t="shared" si="12"/>
        <v>-113600</v>
      </c>
      <c r="Z156" s="183"/>
      <c r="AA156" s="183"/>
      <c r="AB156" s="183"/>
      <c r="AC156" s="183"/>
      <c r="AD156" s="183"/>
      <c r="AF156" s="160">
        <f t="shared" si="10"/>
        <v>0</v>
      </c>
      <c r="AG156" s="160">
        <f t="shared" si="11"/>
        <v>0</v>
      </c>
    </row>
    <row r="157" spans="1:33" s="182" customFormat="1" ht="16.5" hidden="1" customHeight="1" x14ac:dyDescent="0.25">
      <c r="A157" s="170" t="s">
        <v>143</v>
      </c>
      <c r="B157" s="171"/>
      <c r="C157" s="194">
        <v>5010401001</v>
      </c>
      <c r="D157" s="172">
        <f>IFERROR(VLOOKUP(C157,'[2]tb control'!$C$10:$D$248,2,FALSE),0)</f>
        <v>0</v>
      </c>
      <c r="E157" s="173">
        <f>IFERROR(VLOOKUP(C157,'[2]tb control'!$C$10:$E$248,3,FALSE),0)</f>
        <v>0</v>
      </c>
      <c r="F157" s="173"/>
      <c r="G157" s="173"/>
      <c r="H157" s="173"/>
      <c r="I157" s="173"/>
      <c r="J157" s="160">
        <f t="shared" si="9"/>
        <v>0</v>
      </c>
      <c r="K157" s="180">
        <f t="shared" si="8"/>
        <v>0</v>
      </c>
      <c r="L157" s="183"/>
      <c r="M157" s="183"/>
      <c r="N157" s="183"/>
      <c r="S157" s="183"/>
      <c r="T157" s="183"/>
      <c r="U157" s="183"/>
      <c r="V157" s="183"/>
      <c r="X157" s="183">
        <v>0</v>
      </c>
      <c r="Y157" s="160">
        <f t="shared" si="12"/>
        <v>0</v>
      </c>
      <c r="Z157" s="183"/>
      <c r="AA157" s="183"/>
      <c r="AB157" s="183"/>
      <c r="AC157" s="183"/>
      <c r="AD157" s="183"/>
      <c r="AF157" s="160">
        <f t="shared" si="10"/>
        <v>0</v>
      </c>
      <c r="AG157" s="160">
        <f t="shared" si="11"/>
        <v>0</v>
      </c>
    </row>
    <row r="158" spans="1:33" s="182" customFormat="1" ht="16.5" hidden="1" customHeight="1" x14ac:dyDescent="0.25">
      <c r="A158" s="170" t="s">
        <v>144</v>
      </c>
      <c r="B158" s="171"/>
      <c r="C158" s="194">
        <v>5010402001</v>
      </c>
      <c r="D158" s="172">
        <f>IFERROR(VLOOKUP(C158,'[2]tb control'!$C$10:$D$248,2,FALSE),0)</f>
        <v>0</v>
      </c>
      <c r="E158" s="173">
        <f>IFERROR(VLOOKUP(C158,'[2]tb control'!$C$10:$E$248,3,FALSE),0)</f>
        <v>0</v>
      </c>
      <c r="F158" s="173"/>
      <c r="G158" s="173"/>
      <c r="H158" s="173"/>
      <c r="I158" s="173"/>
      <c r="J158" s="160">
        <f t="shared" si="9"/>
        <v>0</v>
      </c>
      <c r="K158" s="180">
        <f t="shared" si="8"/>
        <v>0</v>
      </c>
      <c r="L158" s="183"/>
      <c r="M158" s="183"/>
      <c r="N158" s="183"/>
      <c r="S158" s="183"/>
      <c r="T158" s="183"/>
      <c r="U158" s="183"/>
      <c r="V158" s="183"/>
      <c r="X158" s="183">
        <v>0</v>
      </c>
      <c r="Y158" s="160">
        <f t="shared" si="12"/>
        <v>0</v>
      </c>
      <c r="Z158" s="183"/>
      <c r="AA158" s="183"/>
      <c r="AB158" s="183"/>
      <c r="AC158" s="183"/>
      <c r="AD158" s="183"/>
      <c r="AF158" s="160">
        <f t="shared" si="10"/>
        <v>0</v>
      </c>
      <c r="AG158" s="160">
        <f t="shared" si="11"/>
        <v>0</v>
      </c>
    </row>
    <row r="159" spans="1:33" s="182" customFormat="1" ht="16.5" hidden="1" customHeight="1" x14ac:dyDescent="0.25">
      <c r="A159" s="170" t="s">
        <v>145</v>
      </c>
      <c r="B159" s="171"/>
      <c r="C159" s="194">
        <v>5010403001</v>
      </c>
      <c r="D159" s="172">
        <f>IFERROR(VLOOKUP(C159,'[2]tb control'!$C$10:$D$248,2,FALSE),0)</f>
        <v>0</v>
      </c>
      <c r="E159" s="173">
        <f>IFERROR(VLOOKUP(C159,'[2]tb control'!$C$10:$E$248,3,FALSE),0)</f>
        <v>0</v>
      </c>
      <c r="F159" s="173"/>
      <c r="G159" s="173"/>
      <c r="H159" s="173"/>
      <c r="I159" s="173"/>
      <c r="J159" s="160">
        <f t="shared" si="9"/>
        <v>0</v>
      </c>
      <c r="K159" s="180">
        <f t="shared" si="8"/>
        <v>0</v>
      </c>
      <c r="L159" s="183"/>
      <c r="M159" s="183"/>
      <c r="N159" s="183"/>
      <c r="S159" s="183"/>
      <c r="T159" s="183"/>
      <c r="U159" s="183"/>
      <c r="V159" s="183"/>
      <c r="X159" s="183">
        <v>0</v>
      </c>
      <c r="Y159" s="160">
        <f t="shared" si="12"/>
        <v>0</v>
      </c>
      <c r="Z159" s="183"/>
      <c r="AA159" s="183"/>
      <c r="AB159" s="183"/>
      <c r="AC159" s="183"/>
      <c r="AD159" s="183"/>
      <c r="AF159" s="160">
        <f t="shared" si="10"/>
        <v>0</v>
      </c>
      <c r="AG159" s="160">
        <f t="shared" si="11"/>
        <v>0</v>
      </c>
    </row>
    <row r="160" spans="1:33" s="182" customFormat="1" ht="16.5" hidden="1" customHeight="1" x14ac:dyDescent="0.25">
      <c r="A160" s="170" t="s">
        <v>379</v>
      </c>
      <c r="B160" s="171"/>
      <c r="C160" s="194">
        <v>5010499010</v>
      </c>
      <c r="D160" s="172">
        <f>IFERROR(VLOOKUP(C160,'[2]tb control'!$C$10:$D$248,2,FALSE),0)</f>
        <v>0</v>
      </c>
      <c r="E160" s="173">
        <f>IFERROR(VLOOKUP(C160,'[2]tb control'!$C$10:$E$248,3,FALSE),0)</f>
        <v>0</v>
      </c>
      <c r="F160" s="173"/>
      <c r="G160" s="173"/>
      <c r="H160" s="173"/>
      <c r="I160" s="173"/>
      <c r="J160" s="160">
        <f t="shared" si="9"/>
        <v>0</v>
      </c>
      <c r="K160" s="180">
        <f t="shared" si="8"/>
        <v>0</v>
      </c>
      <c r="L160" s="183"/>
      <c r="M160" s="183"/>
      <c r="N160" s="183"/>
      <c r="S160" s="183"/>
      <c r="T160" s="183"/>
      <c r="U160" s="183"/>
      <c r="V160" s="183"/>
      <c r="X160" s="183">
        <v>1052.99</v>
      </c>
      <c r="Y160" s="160">
        <f t="shared" si="12"/>
        <v>-1052.99</v>
      </c>
      <c r="Z160" s="183"/>
      <c r="AA160" s="183"/>
      <c r="AB160" s="183"/>
      <c r="AC160" s="183"/>
      <c r="AD160" s="183"/>
      <c r="AF160" s="160">
        <f t="shared" si="10"/>
        <v>0</v>
      </c>
      <c r="AG160" s="160">
        <f t="shared" si="11"/>
        <v>0</v>
      </c>
    </row>
    <row r="161" spans="1:33" s="179" customFormat="1" hidden="1" x14ac:dyDescent="0.25">
      <c r="A161" s="170" t="s">
        <v>382</v>
      </c>
      <c r="B161" s="171"/>
      <c r="C161" s="194">
        <v>5010499015</v>
      </c>
      <c r="D161" s="172">
        <f>IFERROR(VLOOKUP(C161,'[2]tb control'!$C$10:$D$248,2,FALSE),0)</f>
        <v>0</v>
      </c>
      <c r="E161" s="173">
        <f>IFERROR(VLOOKUP(C161,'[2]tb control'!$C$10:$E$248,3,FALSE),0)</f>
        <v>0</v>
      </c>
      <c r="F161" s="173"/>
      <c r="G161" s="173"/>
      <c r="H161" s="173"/>
      <c r="I161" s="173"/>
      <c r="J161" s="160">
        <f t="shared" si="9"/>
        <v>0</v>
      </c>
      <c r="K161" s="180"/>
      <c r="L161" s="181"/>
      <c r="M161" s="181"/>
      <c r="N161" s="181"/>
      <c r="S161" s="181"/>
      <c r="T161" s="181"/>
      <c r="U161" s="181"/>
      <c r="V161" s="181"/>
      <c r="X161" s="181">
        <v>85000</v>
      </c>
      <c r="Y161" s="160">
        <f t="shared" si="12"/>
        <v>-85000</v>
      </c>
      <c r="Z161" s="181"/>
      <c r="AA161" s="181"/>
      <c r="AB161" s="181"/>
      <c r="AC161" s="181"/>
      <c r="AD161" s="181"/>
      <c r="AF161" s="160">
        <f t="shared" si="10"/>
        <v>0</v>
      </c>
      <c r="AG161" s="160">
        <f t="shared" si="11"/>
        <v>0</v>
      </c>
    </row>
    <row r="162" spans="1:33" s="179" customFormat="1" hidden="1" x14ac:dyDescent="0.25">
      <c r="A162" s="170" t="s">
        <v>405</v>
      </c>
      <c r="B162" s="171"/>
      <c r="C162" s="194">
        <v>5010499099</v>
      </c>
      <c r="D162" s="172">
        <f>IFERROR(VLOOKUP(C162,'[2]tb control'!$C$10:$D$248,2,FALSE),0)</f>
        <v>0</v>
      </c>
      <c r="E162" s="173">
        <f>IFERROR(VLOOKUP(C162,'[2]tb control'!$C$10:$E$248,3,FALSE),0)</f>
        <v>0</v>
      </c>
      <c r="F162" s="173"/>
      <c r="G162" s="173"/>
      <c r="H162" s="173"/>
      <c r="I162" s="173"/>
      <c r="J162" s="160">
        <f t="shared" si="9"/>
        <v>0</v>
      </c>
      <c r="K162" s="180">
        <f>SUM(D162:E162)</f>
        <v>0</v>
      </c>
      <c r="L162" s="181"/>
      <c r="M162" s="181"/>
      <c r="N162" s="181"/>
      <c r="S162" s="181"/>
      <c r="T162" s="181"/>
      <c r="U162" s="181"/>
      <c r="V162" s="181"/>
      <c r="X162" s="181">
        <v>28982835.34</v>
      </c>
      <c r="Y162" s="160">
        <f t="shared" si="12"/>
        <v>-28982835.34</v>
      </c>
      <c r="Z162" s="181"/>
      <c r="AA162" s="181"/>
      <c r="AB162" s="181"/>
      <c r="AC162" s="181"/>
      <c r="AD162" s="181"/>
      <c r="AF162" s="160">
        <f t="shared" si="10"/>
        <v>0</v>
      </c>
      <c r="AG162" s="160">
        <f t="shared" si="11"/>
        <v>0</v>
      </c>
    </row>
    <row r="163" spans="1:33" s="179" customFormat="1" ht="16.5" hidden="1" customHeight="1" x14ac:dyDescent="0.25">
      <c r="A163" s="170" t="s">
        <v>44</v>
      </c>
      <c r="B163" s="171"/>
      <c r="C163" s="194">
        <v>5020101000</v>
      </c>
      <c r="D163" s="172">
        <f>IFERROR(VLOOKUP(C163,'[2]tb control'!$C$10:$D$248,2,FALSE),0)</f>
        <v>0</v>
      </c>
      <c r="E163" s="173">
        <f>IFERROR(VLOOKUP(C163,'[2]tb control'!$C$10:$E$248,3,FALSE),0)</f>
        <v>0</v>
      </c>
      <c r="F163" s="173"/>
      <c r="G163" s="173"/>
      <c r="H163" s="173"/>
      <c r="I163" s="173"/>
      <c r="J163" s="160">
        <f t="shared" si="9"/>
        <v>0</v>
      </c>
      <c r="K163" s="180">
        <f>SUM(D163:E163)</f>
        <v>0</v>
      </c>
      <c r="L163" s="181"/>
      <c r="M163" s="181"/>
      <c r="N163" s="181"/>
      <c r="S163" s="181"/>
      <c r="T163" s="181"/>
      <c r="U163" s="181"/>
      <c r="V163" s="181"/>
      <c r="X163" s="181">
        <v>4350663.1900000004</v>
      </c>
      <c r="Y163" s="160">
        <f t="shared" si="12"/>
        <v>-4350663.1900000004</v>
      </c>
      <c r="Z163" s="181"/>
      <c r="AA163" s="181"/>
      <c r="AB163" s="181"/>
      <c r="AC163" s="181"/>
      <c r="AD163" s="181"/>
      <c r="AF163" s="160">
        <f t="shared" si="10"/>
        <v>0</v>
      </c>
      <c r="AG163" s="160">
        <f t="shared" si="11"/>
        <v>0</v>
      </c>
    </row>
    <row r="164" spans="1:33" s="179" customFormat="1" hidden="1" x14ac:dyDescent="0.25">
      <c r="A164" s="170" t="s">
        <v>45</v>
      </c>
      <c r="B164" s="171"/>
      <c r="C164" s="230">
        <v>5020201002</v>
      </c>
      <c r="D164" s="172">
        <f>IFERROR(VLOOKUP(C164,'[2]tb control'!$C$10:$D$248,2,FALSE),0)</f>
        <v>0</v>
      </c>
      <c r="E164" s="173">
        <f>IFERROR(VLOOKUP(C164,'[2]tb control'!$C$10:$E$248,3,FALSE),0)</f>
        <v>0</v>
      </c>
      <c r="F164" s="173"/>
      <c r="G164" s="173"/>
      <c r="H164" s="173"/>
      <c r="I164" s="173"/>
      <c r="J164" s="160">
        <f t="shared" si="9"/>
        <v>0</v>
      </c>
      <c r="K164" s="180">
        <f>SUM(D164:E164)</f>
        <v>0</v>
      </c>
      <c r="L164" s="181"/>
      <c r="M164" s="181"/>
      <c r="N164" s="181"/>
      <c r="S164" s="181"/>
      <c r="T164" s="181"/>
      <c r="U164" s="181"/>
      <c r="V164" s="181"/>
      <c r="X164" s="181">
        <v>89200.3</v>
      </c>
      <c r="Y164" s="160">
        <f t="shared" si="12"/>
        <v>-89200.3</v>
      </c>
      <c r="Z164" s="181"/>
      <c r="AA164" s="181"/>
      <c r="AB164" s="181"/>
      <c r="AC164" s="181"/>
      <c r="AD164" s="181"/>
      <c r="AF164" s="160">
        <f t="shared" si="10"/>
        <v>0</v>
      </c>
      <c r="AG164" s="160">
        <f t="shared" si="11"/>
        <v>0</v>
      </c>
    </row>
    <row r="165" spans="1:33" s="181" customFormat="1" hidden="1" x14ac:dyDescent="0.25">
      <c r="A165" s="170" t="s">
        <v>46</v>
      </c>
      <c r="B165" s="171"/>
      <c r="C165" s="194">
        <v>5020202000</v>
      </c>
      <c r="D165" s="172">
        <f>IFERROR(VLOOKUP(C165,'[2]tb control'!$C$10:$D$248,2,FALSE),0)</f>
        <v>0</v>
      </c>
      <c r="E165" s="173">
        <f>IFERROR(VLOOKUP(C165,'[2]tb control'!$C$10:$E$248,3,FALSE),0)</f>
        <v>0</v>
      </c>
      <c r="F165" s="173"/>
      <c r="G165" s="173"/>
      <c r="H165" s="173"/>
      <c r="I165" s="173"/>
      <c r="J165" s="160">
        <f t="shared" si="9"/>
        <v>0</v>
      </c>
      <c r="K165" s="180">
        <f>SUM(D165:E165)</f>
        <v>0</v>
      </c>
      <c r="O165" s="179"/>
      <c r="P165" s="179"/>
      <c r="Q165" s="179"/>
      <c r="R165" s="179"/>
      <c r="W165" s="179"/>
      <c r="X165" s="181">
        <v>8173807.21</v>
      </c>
      <c r="Y165" s="160">
        <f t="shared" si="12"/>
        <v>-8173807.21</v>
      </c>
      <c r="AF165" s="160">
        <f t="shared" si="10"/>
        <v>0</v>
      </c>
      <c r="AG165" s="160">
        <f t="shared" si="11"/>
        <v>0</v>
      </c>
    </row>
    <row r="166" spans="1:33" s="181" customFormat="1" hidden="1" x14ac:dyDescent="0.25">
      <c r="A166" s="170" t="s">
        <v>413</v>
      </c>
      <c r="B166" s="171"/>
      <c r="C166" s="194">
        <v>5020301001</v>
      </c>
      <c r="D166" s="172">
        <f>IFERROR(VLOOKUP(C166,'[2]tb control'!$C$10:$D$248,2,FALSE),0)</f>
        <v>0</v>
      </c>
      <c r="E166" s="173">
        <f>IFERROR(VLOOKUP(C166,'[2]tb control'!$C$10:$E$248,3,FALSE),0)</f>
        <v>0</v>
      </c>
      <c r="F166" s="173"/>
      <c r="G166" s="173"/>
      <c r="H166" s="173"/>
      <c r="I166" s="173"/>
      <c r="J166" s="160">
        <f t="shared" si="9"/>
        <v>0</v>
      </c>
      <c r="K166" s="180"/>
      <c r="O166" s="179"/>
      <c r="P166" s="179"/>
      <c r="Q166" s="179"/>
      <c r="R166" s="179"/>
      <c r="W166" s="179"/>
      <c r="Y166" s="160"/>
      <c r="AF166" s="160">
        <f t="shared" si="10"/>
        <v>0</v>
      </c>
      <c r="AG166" s="160">
        <f t="shared" si="11"/>
        <v>0</v>
      </c>
    </row>
    <row r="167" spans="1:33" s="181" customFormat="1" hidden="1" x14ac:dyDescent="0.25">
      <c r="A167" s="170" t="s">
        <v>47</v>
      </c>
      <c r="B167" s="171"/>
      <c r="C167" s="194">
        <v>5020301002</v>
      </c>
      <c r="D167" s="172">
        <f>IFERROR(VLOOKUP(C167,'[2]tb control'!$C$10:$D$248,2,FALSE),0)</f>
        <v>0</v>
      </c>
      <c r="E167" s="173">
        <f>IFERROR(VLOOKUP(C167,'[2]tb control'!$C$10:$E$248,3,FALSE),0)</f>
        <v>0</v>
      </c>
      <c r="F167" s="173"/>
      <c r="G167" s="173"/>
      <c r="H167" s="173"/>
      <c r="I167" s="173"/>
      <c r="J167" s="160">
        <f t="shared" si="9"/>
        <v>0</v>
      </c>
      <c r="K167" s="180">
        <f t="shared" ref="K167:K196" si="13">SUM(D167:E167)</f>
        <v>0</v>
      </c>
      <c r="O167" s="179"/>
      <c r="P167" s="179"/>
      <c r="Q167" s="179"/>
      <c r="R167" s="179"/>
      <c r="W167" s="179"/>
      <c r="X167" s="181">
        <v>224119.05</v>
      </c>
      <c r="Y167" s="160">
        <f t="shared" si="12"/>
        <v>-224119.05</v>
      </c>
      <c r="AF167" s="160">
        <f t="shared" si="10"/>
        <v>0</v>
      </c>
      <c r="AG167" s="160">
        <f t="shared" si="11"/>
        <v>0</v>
      </c>
    </row>
    <row r="168" spans="1:33" s="181" customFormat="1" hidden="1" x14ac:dyDescent="0.25">
      <c r="A168" s="170" t="s">
        <v>48</v>
      </c>
      <c r="B168" s="171"/>
      <c r="C168" s="194">
        <v>5020302000</v>
      </c>
      <c r="D168" s="172">
        <f>IFERROR(VLOOKUP(C168,'[2]tb control'!$C$10:$D$248,2,FALSE),0)</f>
        <v>0</v>
      </c>
      <c r="E168" s="173">
        <f>IFERROR(VLOOKUP(C168,'[2]tb control'!$C$10:$E$248,3,FALSE),0)</f>
        <v>0</v>
      </c>
      <c r="F168" s="173"/>
      <c r="G168" s="173"/>
      <c r="H168" s="173"/>
      <c r="I168" s="173"/>
      <c r="J168" s="160">
        <f t="shared" si="9"/>
        <v>0</v>
      </c>
      <c r="K168" s="180">
        <f t="shared" si="13"/>
        <v>0</v>
      </c>
      <c r="O168" s="179"/>
      <c r="P168" s="179"/>
      <c r="Q168" s="179"/>
      <c r="R168" s="179"/>
      <c r="W168" s="179"/>
      <c r="X168" s="181">
        <v>6303924.2400000002</v>
      </c>
      <c r="Y168" s="160">
        <f t="shared" si="12"/>
        <v>-6303924.2400000002</v>
      </c>
      <c r="AF168" s="160">
        <f t="shared" si="10"/>
        <v>0</v>
      </c>
      <c r="AG168" s="160">
        <f t="shared" si="11"/>
        <v>0</v>
      </c>
    </row>
    <row r="169" spans="1:33" s="181" customFormat="1" hidden="1" x14ac:dyDescent="0.25">
      <c r="A169" s="170" t="s">
        <v>49</v>
      </c>
      <c r="B169" s="171"/>
      <c r="C169" s="194">
        <v>5020305000</v>
      </c>
      <c r="D169" s="172">
        <f>IFERROR(VLOOKUP(C169,'[2]tb control'!$C$10:$D$248,2,FALSE),0)</f>
        <v>0</v>
      </c>
      <c r="E169" s="173">
        <f>IFERROR(VLOOKUP(C169,'[2]tb control'!$C$10:$E$248,3,FALSE),0)</f>
        <v>0</v>
      </c>
      <c r="F169" s="173"/>
      <c r="G169" s="173"/>
      <c r="H169" s="173"/>
      <c r="I169" s="173"/>
      <c r="J169" s="160">
        <f t="shared" si="9"/>
        <v>0</v>
      </c>
      <c r="K169" s="180">
        <f t="shared" si="13"/>
        <v>0</v>
      </c>
      <c r="O169" s="179"/>
      <c r="P169" s="179"/>
      <c r="Q169" s="179"/>
      <c r="R169" s="179"/>
      <c r="W169" s="179"/>
      <c r="X169" s="181">
        <v>40228.199999999997</v>
      </c>
      <c r="Y169" s="160">
        <f t="shared" si="12"/>
        <v>-40228.199999999997</v>
      </c>
      <c r="AF169" s="160">
        <f t="shared" si="10"/>
        <v>0</v>
      </c>
      <c r="AG169" s="160">
        <f t="shared" si="11"/>
        <v>0</v>
      </c>
    </row>
    <row r="170" spans="1:33" s="181" customFormat="1" hidden="1" x14ac:dyDescent="0.25">
      <c r="A170" s="170" t="s">
        <v>146</v>
      </c>
      <c r="B170" s="171"/>
      <c r="C170" s="194">
        <v>5020306000</v>
      </c>
      <c r="D170" s="172">
        <f>IFERROR(VLOOKUP(C170,'[2]tb control'!$C$10:$D$248,2,FALSE),0)</f>
        <v>0</v>
      </c>
      <c r="E170" s="173">
        <f>IFERROR(VLOOKUP(C170,'[2]tb control'!$C$10:$E$248,3,FALSE),0)</f>
        <v>0</v>
      </c>
      <c r="F170" s="173"/>
      <c r="G170" s="173"/>
      <c r="H170" s="173"/>
      <c r="I170" s="173"/>
      <c r="J170" s="160">
        <f t="shared" si="9"/>
        <v>0</v>
      </c>
      <c r="K170" s="180">
        <f t="shared" si="13"/>
        <v>0</v>
      </c>
      <c r="O170" s="179"/>
      <c r="P170" s="179"/>
      <c r="Q170" s="179"/>
      <c r="R170" s="179"/>
      <c r="W170" s="179"/>
      <c r="X170" s="181">
        <v>289116.40000000002</v>
      </c>
      <c r="Y170" s="160">
        <f t="shared" si="12"/>
        <v>-289116.40000000002</v>
      </c>
      <c r="AF170" s="160">
        <f t="shared" si="10"/>
        <v>0</v>
      </c>
      <c r="AG170" s="160">
        <f t="shared" si="11"/>
        <v>0</v>
      </c>
    </row>
    <row r="171" spans="1:33" s="181" customFormat="1" hidden="1" x14ac:dyDescent="0.25">
      <c r="A171" s="170" t="s">
        <v>50</v>
      </c>
      <c r="B171" s="171"/>
      <c r="C171" s="194">
        <v>5020307000</v>
      </c>
      <c r="D171" s="172">
        <f>IFERROR(VLOOKUP(C171,'[2]tb control'!$C$10:$D$248,2,FALSE),0)</f>
        <v>0</v>
      </c>
      <c r="E171" s="173">
        <f>IFERROR(VLOOKUP(C171,'[2]tb control'!$C$10:$E$248,3,FALSE),0)</f>
        <v>0</v>
      </c>
      <c r="F171" s="173"/>
      <c r="G171" s="173"/>
      <c r="H171" s="173"/>
      <c r="I171" s="173"/>
      <c r="J171" s="160">
        <f t="shared" si="9"/>
        <v>0</v>
      </c>
      <c r="K171" s="180">
        <f t="shared" si="13"/>
        <v>0</v>
      </c>
      <c r="O171" s="179"/>
      <c r="P171" s="179"/>
      <c r="Q171" s="179"/>
      <c r="R171" s="179"/>
      <c r="W171" s="179"/>
      <c r="X171" s="181">
        <v>151020.65</v>
      </c>
      <c r="Y171" s="160">
        <f t="shared" si="12"/>
        <v>-151020.65</v>
      </c>
      <c r="AF171" s="160">
        <f t="shared" si="10"/>
        <v>0</v>
      </c>
      <c r="AG171" s="160">
        <f t="shared" si="11"/>
        <v>0</v>
      </c>
    </row>
    <row r="172" spans="1:33" s="181" customFormat="1" hidden="1" x14ac:dyDescent="0.25">
      <c r="A172" s="170" t="s">
        <v>51</v>
      </c>
      <c r="B172" s="171"/>
      <c r="C172" s="194">
        <v>5020308000</v>
      </c>
      <c r="D172" s="172">
        <f>IFERROR(VLOOKUP(C172,'[2]tb control'!$C$10:$D$248,2,FALSE),0)</f>
        <v>0</v>
      </c>
      <c r="E172" s="173">
        <f>IFERROR(VLOOKUP(C172,'[2]tb control'!$C$10:$E$248,3,FALSE),0)</f>
        <v>0</v>
      </c>
      <c r="F172" s="173"/>
      <c r="G172" s="173"/>
      <c r="H172" s="173"/>
      <c r="I172" s="173"/>
      <c r="J172" s="160">
        <f t="shared" si="9"/>
        <v>0</v>
      </c>
      <c r="K172" s="180">
        <f t="shared" si="13"/>
        <v>0</v>
      </c>
      <c r="O172" s="179"/>
      <c r="P172" s="179"/>
      <c r="Q172" s="179"/>
      <c r="R172" s="179"/>
      <c r="W172" s="179"/>
      <c r="X172" s="181">
        <v>1318683.46</v>
      </c>
      <c r="Y172" s="160">
        <f t="shared" si="12"/>
        <v>-1318683.46</v>
      </c>
      <c r="AF172" s="160">
        <f t="shared" si="10"/>
        <v>0</v>
      </c>
      <c r="AG172" s="160">
        <f t="shared" si="11"/>
        <v>0</v>
      </c>
    </row>
    <row r="173" spans="1:33" s="181" customFormat="1" hidden="1" x14ac:dyDescent="0.25">
      <c r="A173" s="170" t="s">
        <v>147</v>
      </c>
      <c r="B173" s="171"/>
      <c r="C173" s="194">
        <v>5020309000</v>
      </c>
      <c r="D173" s="172">
        <f>IFERROR(VLOOKUP(C173,'[2]tb control'!$C$10:$D$248,2,FALSE),0)</f>
        <v>0</v>
      </c>
      <c r="E173" s="173">
        <f>IFERROR(VLOOKUP(C173,'[2]tb control'!$C$10:$E$248,3,FALSE),0)</f>
        <v>0</v>
      </c>
      <c r="F173" s="173"/>
      <c r="G173" s="173"/>
      <c r="H173" s="173"/>
      <c r="I173" s="173"/>
      <c r="J173" s="160">
        <f t="shared" si="9"/>
        <v>0</v>
      </c>
      <c r="K173" s="180">
        <f t="shared" si="13"/>
        <v>0</v>
      </c>
      <c r="O173" s="179"/>
      <c r="P173" s="179"/>
      <c r="Q173" s="179"/>
      <c r="R173" s="179"/>
      <c r="W173" s="179"/>
      <c r="X173" s="181">
        <v>5506602.4500000002</v>
      </c>
      <c r="Y173" s="160">
        <f t="shared" si="12"/>
        <v>-5506602.4500000002</v>
      </c>
      <c r="AF173" s="160">
        <f t="shared" si="10"/>
        <v>0</v>
      </c>
      <c r="AG173" s="160">
        <f t="shared" si="11"/>
        <v>0</v>
      </c>
    </row>
    <row r="174" spans="1:33" s="181" customFormat="1" hidden="1" x14ac:dyDescent="0.25">
      <c r="A174" s="170" t="s">
        <v>380</v>
      </c>
      <c r="B174" s="171"/>
      <c r="C174" s="194">
        <v>5020321001</v>
      </c>
      <c r="D174" s="172">
        <f>IFERROR(VLOOKUP(C174,'[2]tb control'!$C$10:$D$248,2,FALSE),0)</f>
        <v>0</v>
      </c>
      <c r="E174" s="173">
        <f>IFERROR(VLOOKUP(C174,'[2]tb control'!$C$10:$E$248,3,FALSE),0)</f>
        <v>0</v>
      </c>
      <c r="F174" s="173"/>
      <c r="G174" s="173"/>
      <c r="H174" s="173"/>
      <c r="I174" s="173"/>
      <c r="J174" s="160">
        <f t="shared" si="9"/>
        <v>0</v>
      </c>
      <c r="K174" s="180">
        <f t="shared" si="13"/>
        <v>0</v>
      </c>
      <c r="O174" s="179"/>
      <c r="P174" s="179"/>
      <c r="Q174" s="179"/>
      <c r="R174" s="179"/>
      <c r="W174" s="179"/>
      <c r="X174" s="181">
        <v>0</v>
      </c>
      <c r="Y174" s="160">
        <f t="shared" si="12"/>
        <v>0</v>
      </c>
      <c r="AF174" s="160">
        <f t="shared" si="10"/>
        <v>0</v>
      </c>
      <c r="AG174" s="160">
        <f t="shared" si="11"/>
        <v>0</v>
      </c>
    </row>
    <row r="175" spans="1:33" s="181" customFormat="1" hidden="1" x14ac:dyDescent="0.25">
      <c r="A175" s="170" t="s">
        <v>373</v>
      </c>
      <c r="B175" s="171"/>
      <c r="C175" s="194">
        <v>5020321002</v>
      </c>
      <c r="D175" s="172">
        <f>IFERROR(VLOOKUP(C175,'[2]tb control'!$C$10:$D$248,2,FALSE),0)</f>
        <v>0</v>
      </c>
      <c r="E175" s="173">
        <f>IFERROR(VLOOKUP(C175,'[2]tb control'!$C$10:$E$248,3,FALSE),0)</f>
        <v>0</v>
      </c>
      <c r="F175" s="173"/>
      <c r="G175" s="173"/>
      <c r="H175" s="173"/>
      <c r="I175" s="173"/>
      <c r="J175" s="160">
        <f t="shared" si="9"/>
        <v>0</v>
      </c>
      <c r="K175" s="180">
        <f t="shared" si="13"/>
        <v>0</v>
      </c>
      <c r="O175" s="179"/>
      <c r="P175" s="179"/>
      <c r="Q175" s="179"/>
      <c r="R175" s="179"/>
      <c r="W175" s="179"/>
      <c r="X175" s="181">
        <v>76200</v>
      </c>
      <c r="Y175" s="160">
        <f t="shared" si="12"/>
        <v>-76200</v>
      </c>
      <c r="AF175" s="160">
        <f t="shared" si="10"/>
        <v>0</v>
      </c>
      <c r="AG175" s="160">
        <f t="shared" si="11"/>
        <v>0</v>
      </c>
    </row>
    <row r="176" spans="1:33" s="181" customFormat="1" hidden="1" x14ac:dyDescent="0.25">
      <c r="A176" s="170" t="s">
        <v>372</v>
      </c>
      <c r="B176" s="171"/>
      <c r="C176" s="194">
        <v>5020321003</v>
      </c>
      <c r="D176" s="172">
        <f>IFERROR(VLOOKUP(C176,'[2]tb control'!$C$10:$D$248,2,FALSE),0)</f>
        <v>0</v>
      </c>
      <c r="E176" s="173">
        <f>IFERROR(VLOOKUP(C176,'[2]tb control'!$C$10:$E$248,3,FALSE),0)</f>
        <v>0</v>
      </c>
      <c r="F176" s="173"/>
      <c r="G176" s="173"/>
      <c r="H176" s="173"/>
      <c r="I176" s="173"/>
      <c r="J176" s="160">
        <f t="shared" si="9"/>
        <v>0</v>
      </c>
      <c r="K176" s="180">
        <f t="shared" si="13"/>
        <v>0</v>
      </c>
      <c r="O176" s="179"/>
      <c r="P176" s="179"/>
      <c r="Q176" s="179"/>
      <c r="R176" s="179"/>
      <c r="W176" s="179"/>
      <c r="X176" s="181">
        <v>119953</v>
      </c>
      <c r="Y176" s="160">
        <f t="shared" si="12"/>
        <v>-119953</v>
      </c>
      <c r="AF176" s="160">
        <f t="shared" si="10"/>
        <v>0</v>
      </c>
      <c r="AG176" s="160">
        <f t="shared" si="11"/>
        <v>0</v>
      </c>
    </row>
    <row r="177" spans="1:33" s="181" customFormat="1" ht="16.5" hidden="1" customHeight="1" x14ac:dyDescent="0.25">
      <c r="A177" s="170" t="s">
        <v>376</v>
      </c>
      <c r="B177" s="171"/>
      <c r="C177" s="194">
        <v>5020321010</v>
      </c>
      <c r="D177" s="172">
        <f>IFERROR(VLOOKUP(C177,'[2]tb control'!$C$10:$D$248,2,FALSE),0)</f>
        <v>0</v>
      </c>
      <c r="E177" s="173">
        <f>IFERROR(VLOOKUP(C177,'[2]tb control'!$C$10:$E$248,3,FALSE),0)</f>
        <v>0</v>
      </c>
      <c r="F177" s="173"/>
      <c r="G177" s="173"/>
      <c r="H177" s="173"/>
      <c r="I177" s="173"/>
      <c r="J177" s="160">
        <f t="shared" si="9"/>
        <v>0</v>
      </c>
      <c r="K177" s="180">
        <f t="shared" si="13"/>
        <v>0</v>
      </c>
      <c r="O177" s="179"/>
      <c r="P177" s="179"/>
      <c r="Q177" s="179"/>
      <c r="R177" s="179"/>
      <c r="W177" s="179"/>
      <c r="X177" s="181">
        <v>0</v>
      </c>
      <c r="Y177" s="160">
        <f t="shared" si="12"/>
        <v>0</v>
      </c>
      <c r="AF177" s="160">
        <f t="shared" si="10"/>
        <v>0</v>
      </c>
      <c r="AG177" s="160">
        <f t="shared" si="11"/>
        <v>0</v>
      </c>
    </row>
    <row r="178" spans="1:33" s="181" customFormat="1" hidden="1" x14ac:dyDescent="0.25">
      <c r="A178" s="170" t="s">
        <v>369</v>
      </c>
      <c r="B178" s="171"/>
      <c r="C178" s="194">
        <v>5020321099</v>
      </c>
      <c r="D178" s="172">
        <f>IFERROR(VLOOKUP(C178,'[2]tb control'!$C$10:$D$248,2,FALSE),0)</f>
        <v>0</v>
      </c>
      <c r="E178" s="173">
        <f>IFERROR(VLOOKUP(C178,'[2]tb control'!$C$10:$E$248,3,FALSE),0)</f>
        <v>0</v>
      </c>
      <c r="F178" s="173"/>
      <c r="G178" s="173"/>
      <c r="H178" s="173"/>
      <c r="I178" s="173"/>
      <c r="J178" s="160">
        <f t="shared" si="9"/>
        <v>0</v>
      </c>
      <c r="K178" s="180">
        <f t="shared" si="13"/>
        <v>0</v>
      </c>
      <c r="O178" s="179"/>
      <c r="P178" s="179"/>
      <c r="Q178" s="179"/>
      <c r="R178" s="179"/>
      <c r="W178" s="179"/>
      <c r="X178" s="181">
        <v>0</v>
      </c>
      <c r="Y178" s="160">
        <f t="shared" si="12"/>
        <v>0</v>
      </c>
      <c r="AF178" s="160">
        <f t="shared" si="10"/>
        <v>0</v>
      </c>
      <c r="AG178" s="160">
        <f t="shared" si="11"/>
        <v>0</v>
      </c>
    </row>
    <row r="179" spans="1:33" s="181" customFormat="1" hidden="1" x14ac:dyDescent="0.25">
      <c r="A179" s="170" t="s">
        <v>375</v>
      </c>
      <c r="B179" s="171"/>
      <c r="C179" s="194">
        <v>5020322001</v>
      </c>
      <c r="D179" s="172">
        <f>IFERROR(VLOOKUP(C179,'[2]tb control'!$C$10:$D$248,2,FALSE),0)</f>
        <v>0</v>
      </c>
      <c r="E179" s="173">
        <f>IFERROR(VLOOKUP(C179,'[2]tb control'!$C$10:$E$248,3,FALSE),0)</f>
        <v>0</v>
      </c>
      <c r="F179" s="173"/>
      <c r="G179" s="173"/>
      <c r="H179" s="173"/>
      <c r="I179" s="173"/>
      <c r="J179" s="160">
        <f t="shared" si="9"/>
        <v>0</v>
      </c>
      <c r="K179" s="180">
        <f t="shared" si="13"/>
        <v>0</v>
      </c>
      <c r="O179" s="179"/>
      <c r="P179" s="179"/>
      <c r="Q179" s="179"/>
      <c r="R179" s="179"/>
      <c r="W179" s="179"/>
      <c r="X179" s="181">
        <v>18100</v>
      </c>
      <c r="Y179" s="160">
        <f t="shared" si="12"/>
        <v>-18100</v>
      </c>
      <c r="AF179" s="160">
        <f t="shared" si="10"/>
        <v>0</v>
      </c>
      <c r="AG179" s="160">
        <f t="shared" si="11"/>
        <v>0</v>
      </c>
    </row>
    <row r="180" spans="1:33" s="181" customFormat="1" hidden="1" x14ac:dyDescent="0.25">
      <c r="A180" s="170" t="s">
        <v>214</v>
      </c>
      <c r="B180" s="171"/>
      <c r="C180" s="194">
        <v>5020399000</v>
      </c>
      <c r="D180" s="172">
        <f>IFERROR(VLOOKUP(C180,'[2]tb control'!$C$10:$D$248,2,FALSE),0)</f>
        <v>0</v>
      </c>
      <c r="E180" s="173">
        <f>IFERROR(VLOOKUP(C180,'[2]tb control'!$C$10:$E$248,3,FALSE),0)</f>
        <v>0</v>
      </c>
      <c r="F180" s="173"/>
      <c r="G180" s="173"/>
      <c r="H180" s="173"/>
      <c r="I180" s="173"/>
      <c r="J180" s="160">
        <f t="shared" si="9"/>
        <v>0</v>
      </c>
      <c r="K180" s="180">
        <f t="shared" si="13"/>
        <v>0</v>
      </c>
      <c r="O180" s="179"/>
      <c r="P180" s="179"/>
      <c r="Q180" s="179"/>
      <c r="R180" s="179"/>
      <c r="W180" s="179"/>
      <c r="X180" s="181">
        <v>0</v>
      </c>
      <c r="Y180" s="160">
        <f t="shared" si="12"/>
        <v>0</v>
      </c>
      <c r="AF180" s="160">
        <f t="shared" si="10"/>
        <v>0</v>
      </c>
      <c r="AG180" s="160">
        <f t="shared" si="11"/>
        <v>0</v>
      </c>
    </row>
    <row r="181" spans="1:33" s="181" customFormat="1" hidden="1" x14ac:dyDescent="0.25">
      <c r="A181" s="170" t="s">
        <v>53</v>
      </c>
      <c r="B181" s="171"/>
      <c r="C181" s="194">
        <v>5020401000</v>
      </c>
      <c r="D181" s="172">
        <f>IFERROR(VLOOKUP(C181,'[2]tb control'!$C$10:$D$248,2,FALSE),0)</f>
        <v>0</v>
      </c>
      <c r="E181" s="173">
        <f>IFERROR(VLOOKUP(C181,'[2]tb control'!$C$10:$E$248,3,FALSE),0)</f>
        <v>0</v>
      </c>
      <c r="F181" s="173"/>
      <c r="G181" s="173"/>
      <c r="H181" s="173"/>
      <c r="I181" s="173"/>
      <c r="J181" s="160">
        <f t="shared" si="9"/>
        <v>0</v>
      </c>
      <c r="K181" s="180">
        <f t="shared" si="13"/>
        <v>0</v>
      </c>
      <c r="O181" s="179"/>
      <c r="P181" s="179"/>
      <c r="Q181" s="179"/>
      <c r="R181" s="179"/>
      <c r="W181" s="179"/>
      <c r="X181" s="181">
        <v>598873.05000000005</v>
      </c>
      <c r="Y181" s="160">
        <f t="shared" si="12"/>
        <v>-598873.05000000005</v>
      </c>
      <c r="AF181" s="160">
        <f t="shared" si="10"/>
        <v>0</v>
      </c>
      <c r="AG181" s="160">
        <f t="shared" si="11"/>
        <v>0</v>
      </c>
    </row>
    <row r="182" spans="1:33" s="181" customFormat="1" hidden="1" x14ac:dyDescent="0.25">
      <c r="A182" s="170" t="s">
        <v>54</v>
      </c>
      <c r="B182" s="171"/>
      <c r="C182" s="194">
        <v>5020402000</v>
      </c>
      <c r="D182" s="172">
        <f>IFERROR(VLOOKUP(C182,'[2]tb control'!$C$10:$D$248,2,FALSE),0)</f>
        <v>0</v>
      </c>
      <c r="E182" s="173">
        <f>IFERROR(VLOOKUP(C182,'[2]tb control'!$C$10:$E$248,3,FALSE),0)</f>
        <v>0</v>
      </c>
      <c r="F182" s="173"/>
      <c r="G182" s="173"/>
      <c r="H182" s="173"/>
      <c r="I182" s="173"/>
      <c r="J182" s="160">
        <f t="shared" si="9"/>
        <v>0</v>
      </c>
      <c r="K182" s="180">
        <f t="shared" si="13"/>
        <v>0</v>
      </c>
      <c r="O182" s="179"/>
      <c r="P182" s="179"/>
      <c r="Q182" s="179"/>
      <c r="R182" s="179"/>
      <c r="W182" s="179"/>
      <c r="X182" s="181">
        <v>4123722.52</v>
      </c>
      <c r="Y182" s="160">
        <f t="shared" si="12"/>
        <v>-4123722.52</v>
      </c>
      <c r="AF182" s="160">
        <f t="shared" si="10"/>
        <v>0</v>
      </c>
      <c r="AG182" s="160">
        <f t="shared" si="11"/>
        <v>0</v>
      </c>
    </row>
    <row r="183" spans="1:33" s="181" customFormat="1" hidden="1" x14ac:dyDescent="0.25">
      <c r="A183" s="170" t="s">
        <v>406</v>
      </c>
      <c r="B183" s="171"/>
      <c r="C183" s="194">
        <v>5020501000</v>
      </c>
      <c r="D183" s="172">
        <f>IFERROR(VLOOKUP(C183,'[2]tb control'!$C$10:$D$248,2,FALSE),0)</f>
        <v>0</v>
      </c>
      <c r="E183" s="173">
        <f>IFERROR(VLOOKUP(C183,'[2]tb control'!$C$10:$E$248,3,FALSE),0)</f>
        <v>0</v>
      </c>
      <c r="F183" s="173"/>
      <c r="G183" s="173"/>
      <c r="H183" s="173"/>
      <c r="I183" s="173"/>
      <c r="J183" s="160">
        <f t="shared" si="9"/>
        <v>0</v>
      </c>
      <c r="K183" s="180">
        <f t="shared" si="13"/>
        <v>0</v>
      </c>
      <c r="O183" s="179"/>
      <c r="P183" s="179"/>
      <c r="Q183" s="179"/>
      <c r="R183" s="179"/>
      <c r="W183" s="179"/>
      <c r="X183" s="181">
        <v>132069</v>
      </c>
      <c r="Y183" s="160">
        <f t="shared" si="12"/>
        <v>-132069</v>
      </c>
      <c r="AF183" s="160">
        <f t="shared" si="10"/>
        <v>0</v>
      </c>
      <c r="AG183" s="160">
        <f t="shared" si="11"/>
        <v>0</v>
      </c>
    </row>
    <row r="184" spans="1:33" s="181" customFormat="1" hidden="1" x14ac:dyDescent="0.25">
      <c r="A184" s="170" t="s">
        <v>57</v>
      </c>
      <c r="B184" s="171"/>
      <c r="C184" s="194">
        <v>5020502001</v>
      </c>
      <c r="D184" s="172">
        <f>IFERROR(VLOOKUP(C184,'[2]tb control'!$C$10:$D$248,2,FALSE),0)</f>
        <v>0</v>
      </c>
      <c r="E184" s="173">
        <f>IFERROR(VLOOKUP(C184,'[2]tb control'!$C$10:$E$248,3,FALSE),0)</f>
        <v>0</v>
      </c>
      <c r="F184" s="173"/>
      <c r="G184" s="173"/>
      <c r="H184" s="173"/>
      <c r="I184" s="173"/>
      <c r="J184" s="160">
        <f t="shared" si="9"/>
        <v>0</v>
      </c>
      <c r="K184" s="180">
        <f t="shared" si="13"/>
        <v>0</v>
      </c>
      <c r="O184" s="179"/>
      <c r="P184" s="179"/>
      <c r="Q184" s="179"/>
      <c r="R184" s="179"/>
      <c r="W184" s="179"/>
      <c r="X184" s="181">
        <v>48563.21</v>
      </c>
      <c r="Y184" s="160">
        <f t="shared" si="12"/>
        <v>-48563.21</v>
      </c>
      <c r="AF184" s="160">
        <f t="shared" si="10"/>
        <v>0</v>
      </c>
      <c r="AG184" s="160">
        <f t="shared" si="11"/>
        <v>0</v>
      </c>
    </row>
    <row r="185" spans="1:33" s="181" customFormat="1" hidden="1" x14ac:dyDescent="0.25">
      <c r="A185" s="170" t="s">
        <v>56</v>
      </c>
      <c r="B185" s="171"/>
      <c r="C185" s="194">
        <v>5020502002</v>
      </c>
      <c r="D185" s="172">
        <f>IFERROR(VLOOKUP(C185,'[2]tb control'!$C$10:$D$248,2,FALSE),0)</f>
        <v>0</v>
      </c>
      <c r="E185" s="173">
        <f>IFERROR(VLOOKUP(C185,'[2]tb control'!$C$10:$E$248,3,FALSE),0)</f>
        <v>0</v>
      </c>
      <c r="F185" s="173"/>
      <c r="G185" s="173"/>
      <c r="H185" s="173"/>
      <c r="I185" s="173"/>
      <c r="J185" s="160">
        <f t="shared" si="9"/>
        <v>0</v>
      </c>
      <c r="K185" s="180">
        <f t="shared" si="13"/>
        <v>0</v>
      </c>
      <c r="O185" s="179"/>
      <c r="P185" s="179"/>
      <c r="Q185" s="179"/>
      <c r="R185" s="179"/>
      <c r="W185" s="179"/>
      <c r="X185" s="181">
        <v>1103620.3899999999</v>
      </c>
      <c r="Y185" s="160">
        <f t="shared" si="12"/>
        <v>-1103620.3899999999</v>
      </c>
      <c r="AF185" s="160">
        <f t="shared" si="10"/>
        <v>0</v>
      </c>
      <c r="AG185" s="160">
        <f t="shared" si="11"/>
        <v>0</v>
      </c>
    </row>
    <row r="186" spans="1:33" s="181" customFormat="1" hidden="1" x14ac:dyDescent="0.25">
      <c r="A186" s="170" t="s">
        <v>148</v>
      </c>
      <c r="B186" s="171"/>
      <c r="C186" s="194">
        <v>5020503000</v>
      </c>
      <c r="D186" s="172">
        <f>IFERROR(VLOOKUP(C186,'[2]tb control'!$C$10:$D$248,2,FALSE),0)</f>
        <v>0</v>
      </c>
      <c r="E186" s="173">
        <f>IFERROR(VLOOKUP(C186,'[2]tb control'!$C$10:$E$248,3,FALSE),0)</f>
        <v>0</v>
      </c>
      <c r="F186" s="173"/>
      <c r="G186" s="173"/>
      <c r="H186" s="173"/>
      <c r="I186" s="173"/>
      <c r="J186" s="160">
        <f t="shared" si="9"/>
        <v>0</v>
      </c>
      <c r="K186" s="180">
        <f t="shared" si="13"/>
        <v>0</v>
      </c>
      <c r="O186" s="179"/>
      <c r="P186" s="179"/>
      <c r="Q186" s="179"/>
      <c r="R186" s="179"/>
      <c r="W186" s="179"/>
      <c r="X186" s="181">
        <v>71137.42</v>
      </c>
      <c r="Y186" s="160">
        <f t="shared" si="12"/>
        <v>-71137.42</v>
      </c>
      <c r="AF186" s="160">
        <f t="shared" si="10"/>
        <v>0</v>
      </c>
      <c r="AG186" s="160">
        <f t="shared" si="11"/>
        <v>0</v>
      </c>
    </row>
    <row r="187" spans="1:33" s="181" customFormat="1" ht="16.5" hidden="1" customHeight="1" x14ac:dyDescent="0.25">
      <c r="A187" s="170" t="s">
        <v>58</v>
      </c>
      <c r="B187" s="171"/>
      <c r="C187" s="194">
        <v>5020504000</v>
      </c>
      <c r="D187" s="172">
        <f>IFERROR(VLOOKUP(C187,'[2]tb control'!$C$10:$D$248,2,FALSE),0)</f>
        <v>0</v>
      </c>
      <c r="E187" s="173">
        <f>IFERROR(VLOOKUP(C187,'[2]tb control'!$C$10:$E$248,3,FALSE),0)</f>
        <v>0</v>
      </c>
      <c r="F187" s="173"/>
      <c r="G187" s="173"/>
      <c r="H187" s="173"/>
      <c r="I187" s="173"/>
      <c r="J187" s="160">
        <f t="shared" si="9"/>
        <v>0</v>
      </c>
      <c r="K187" s="180">
        <f t="shared" si="13"/>
        <v>0</v>
      </c>
      <c r="O187" s="179"/>
      <c r="P187" s="179"/>
      <c r="Q187" s="179"/>
      <c r="R187" s="179"/>
      <c r="W187" s="179"/>
      <c r="X187" s="181">
        <v>8143.28</v>
      </c>
      <c r="Y187" s="160">
        <f t="shared" si="12"/>
        <v>-8143.28</v>
      </c>
      <c r="AF187" s="160">
        <f t="shared" si="10"/>
        <v>0</v>
      </c>
      <c r="AG187" s="160">
        <f t="shared" si="11"/>
        <v>0</v>
      </c>
    </row>
    <row r="188" spans="1:33" s="181" customFormat="1" ht="16.5" hidden="1" customHeight="1" x14ac:dyDescent="0.25">
      <c r="A188" s="27" t="s">
        <v>149</v>
      </c>
      <c r="B188" s="171"/>
      <c r="C188" s="194">
        <v>5020601001</v>
      </c>
      <c r="D188" s="172">
        <f>IFERROR(VLOOKUP(C188,'[2]tb control'!$C$10:$D$248,2,FALSE),0)</f>
        <v>0</v>
      </c>
      <c r="E188" s="173">
        <f>IFERROR(VLOOKUP(C188,'[2]tb control'!$C$10:$E$248,3,FALSE),0)</f>
        <v>0</v>
      </c>
      <c r="F188" s="173"/>
      <c r="G188" s="173"/>
      <c r="H188" s="173"/>
      <c r="I188" s="173"/>
      <c r="J188" s="160">
        <f t="shared" si="9"/>
        <v>0</v>
      </c>
      <c r="K188" s="180">
        <f t="shared" si="13"/>
        <v>0</v>
      </c>
      <c r="O188" s="179"/>
      <c r="P188" s="179"/>
      <c r="Q188" s="179"/>
      <c r="R188" s="179"/>
      <c r="W188" s="179"/>
      <c r="X188" s="181">
        <v>0</v>
      </c>
      <c r="Y188" s="160">
        <f t="shared" si="12"/>
        <v>0</v>
      </c>
      <c r="AF188" s="160">
        <f t="shared" si="10"/>
        <v>0</v>
      </c>
      <c r="AG188" s="160">
        <f t="shared" si="11"/>
        <v>0</v>
      </c>
    </row>
    <row r="189" spans="1:33" s="181" customFormat="1" hidden="1" x14ac:dyDescent="0.25">
      <c r="A189" s="170" t="s">
        <v>213</v>
      </c>
      <c r="B189" s="171"/>
      <c r="C189" s="194">
        <v>5020602000</v>
      </c>
      <c r="D189" s="172">
        <f>IFERROR(VLOOKUP(C189,'[2]tb control'!$C$10:$D$248,2,FALSE),0)</f>
        <v>0</v>
      </c>
      <c r="E189" s="173">
        <f>IFERROR(VLOOKUP(C189,'[2]tb control'!$C$10:$E$248,3,FALSE),0)</f>
        <v>0</v>
      </c>
      <c r="F189" s="173"/>
      <c r="G189" s="173"/>
      <c r="H189" s="173"/>
      <c r="I189" s="173"/>
      <c r="J189" s="160">
        <f t="shared" si="9"/>
        <v>0</v>
      </c>
      <c r="K189" s="174">
        <f t="shared" si="13"/>
        <v>0</v>
      </c>
      <c r="O189" s="179"/>
      <c r="P189" s="179"/>
      <c r="Q189" s="179"/>
      <c r="R189" s="179"/>
      <c r="W189" s="179"/>
      <c r="X189" s="181">
        <v>0</v>
      </c>
      <c r="Y189" s="160">
        <f t="shared" si="12"/>
        <v>0</v>
      </c>
      <c r="AF189" s="160">
        <f t="shared" si="10"/>
        <v>0</v>
      </c>
      <c r="AG189" s="160">
        <f t="shared" si="11"/>
        <v>0</v>
      </c>
    </row>
    <row r="190" spans="1:33" s="160" customFormat="1" hidden="1" x14ac:dyDescent="0.25">
      <c r="A190" s="184" t="s">
        <v>212</v>
      </c>
      <c r="B190" s="171"/>
      <c r="C190" s="194">
        <v>5020901002</v>
      </c>
      <c r="D190" s="172">
        <f>IFERROR(VLOOKUP(C190,'[2]tb control'!$C$10:$D$248,2,FALSE),0)</f>
        <v>0</v>
      </c>
      <c r="E190" s="173">
        <f>IFERROR(VLOOKUP(C190,'[2]tb control'!$C$10:$E$248,3,FALSE),0)</f>
        <v>0</v>
      </c>
      <c r="F190" s="173"/>
      <c r="G190" s="173"/>
      <c r="H190" s="173"/>
      <c r="I190" s="173"/>
      <c r="J190" s="160">
        <f t="shared" si="9"/>
        <v>0</v>
      </c>
      <c r="K190" s="174">
        <f t="shared" si="13"/>
        <v>0</v>
      </c>
      <c r="O190" s="158"/>
      <c r="P190" s="158"/>
      <c r="Q190" s="158"/>
      <c r="R190" s="158"/>
      <c r="W190" s="158"/>
      <c r="X190" s="160">
        <v>0</v>
      </c>
      <c r="Y190" s="160">
        <f t="shared" si="12"/>
        <v>0</v>
      </c>
      <c r="AF190" s="160">
        <f t="shared" si="10"/>
        <v>0</v>
      </c>
      <c r="AG190" s="160">
        <f t="shared" si="11"/>
        <v>0</v>
      </c>
    </row>
    <row r="191" spans="1:33" s="160" customFormat="1" hidden="1" x14ac:dyDescent="0.25">
      <c r="A191" s="170" t="s">
        <v>171</v>
      </c>
      <c r="B191" s="171"/>
      <c r="C191" s="194">
        <v>5021003000</v>
      </c>
      <c r="D191" s="172">
        <f>IFERROR(VLOOKUP(C191,'[2]tb control'!$C$10:$D$248,2,FALSE),0)</f>
        <v>0</v>
      </c>
      <c r="E191" s="173">
        <f>IFERROR(VLOOKUP(C191,'[2]tb control'!$C$10:$E$248,3,FALSE),0)</f>
        <v>0</v>
      </c>
      <c r="F191" s="173"/>
      <c r="G191" s="173"/>
      <c r="H191" s="173"/>
      <c r="I191" s="173"/>
      <c r="J191" s="160">
        <f t="shared" si="9"/>
        <v>0</v>
      </c>
      <c r="K191" s="174">
        <f t="shared" si="13"/>
        <v>0</v>
      </c>
      <c r="O191" s="158"/>
      <c r="P191" s="158"/>
      <c r="Q191" s="158"/>
      <c r="R191" s="158"/>
      <c r="W191" s="158"/>
      <c r="X191" s="160">
        <v>235650</v>
      </c>
      <c r="Y191" s="160">
        <f t="shared" si="12"/>
        <v>-235650</v>
      </c>
      <c r="AF191" s="160">
        <f t="shared" si="10"/>
        <v>0</v>
      </c>
      <c r="AG191" s="160">
        <f t="shared" si="11"/>
        <v>0</v>
      </c>
    </row>
    <row r="192" spans="1:33" s="160" customFormat="1" hidden="1" x14ac:dyDescent="0.25">
      <c r="A192" s="170" t="s">
        <v>156</v>
      </c>
      <c r="B192" s="171"/>
      <c r="C192" s="194">
        <v>5021101000</v>
      </c>
      <c r="D192" s="172">
        <f>IFERROR(VLOOKUP(C192,'[2]tb control'!$C$10:$D$248,2,FALSE),0)</f>
        <v>0</v>
      </c>
      <c r="E192" s="173">
        <f>IFERROR(VLOOKUP(C192,'[2]tb control'!$C$10:$E$248,3,FALSE),0)</f>
        <v>0</v>
      </c>
      <c r="F192" s="173"/>
      <c r="G192" s="173"/>
      <c r="H192" s="173"/>
      <c r="I192" s="173"/>
      <c r="J192" s="160">
        <f t="shared" si="9"/>
        <v>0</v>
      </c>
      <c r="K192" s="174">
        <f t="shared" si="13"/>
        <v>0</v>
      </c>
      <c r="O192" s="158"/>
      <c r="P192" s="158"/>
      <c r="Q192" s="158"/>
      <c r="R192" s="158"/>
      <c r="W192" s="158"/>
      <c r="X192" s="160">
        <v>1869423</v>
      </c>
      <c r="Y192" s="160">
        <f t="shared" si="12"/>
        <v>-1869423</v>
      </c>
      <c r="AF192" s="160">
        <f t="shared" si="10"/>
        <v>0</v>
      </c>
      <c r="AG192" s="160">
        <f t="shared" si="11"/>
        <v>0</v>
      </c>
    </row>
    <row r="193" spans="1:33" s="160" customFormat="1" hidden="1" x14ac:dyDescent="0.25">
      <c r="A193" s="170" t="s">
        <v>64</v>
      </c>
      <c r="B193" s="171"/>
      <c r="C193" s="194">
        <v>5021102000</v>
      </c>
      <c r="D193" s="172">
        <f>IFERROR(VLOOKUP(C193,'[2]tb control'!$C$10:$D$248,2,FALSE),0)</f>
        <v>0</v>
      </c>
      <c r="E193" s="173">
        <f>IFERROR(VLOOKUP(C193,'[2]tb control'!$C$10:$E$248,3,FALSE),0)</f>
        <v>0</v>
      </c>
      <c r="F193" s="173"/>
      <c r="G193" s="173"/>
      <c r="H193" s="173"/>
      <c r="I193" s="173"/>
      <c r="J193" s="160">
        <f t="shared" si="9"/>
        <v>0</v>
      </c>
      <c r="K193" s="174">
        <f t="shared" si="13"/>
        <v>0</v>
      </c>
      <c r="O193" s="158"/>
      <c r="P193" s="158"/>
      <c r="Q193" s="158"/>
      <c r="R193" s="158"/>
      <c r="W193" s="158"/>
      <c r="X193" s="160">
        <v>2073227.07</v>
      </c>
      <c r="Y193" s="160">
        <f t="shared" si="12"/>
        <v>-2073227.07</v>
      </c>
      <c r="AF193" s="160">
        <f t="shared" si="10"/>
        <v>0</v>
      </c>
      <c r="AG193" s="160">
        <f t="shared" si="11"/>
        <v>0</v>
      </c>
    </row>
    <row r="194" spans="1:33" s="160" customFormat="1" hidden="1" x14ac:dyDescent="0.25">
      <c r="A194" s="170" t="s">
        <v>65</v>
      </c>
      <c r="B194" s="171"/>
      <c r="C194" s="194">
        <v>5021103002</v>
      </c>
      <c r="D194" s="172">
        <f>IFERROR(VLOOKUP(C194,'[2]tb control'!$C$10:$D$248,2,FALSE),0)</f>
        <v>0</v>
      </c>
      <c r="E194" s="173">
        <f>IFERROR(VLOOKUP(C194,'[2]tb control'!$C$10:$E$248,3,FALSE),0)</f>
        <v>0</v>
      </c>
      <c r="F194" s="173"/>
      <c r="G194" s="173"/>
      <c r="H194" s="173"/>
      <c r="I194" s="173"/>
      <c r="J194" s="160">
        <f t="shared" si="9"/>
        <v>0</v>
      </c>
      <c r="K194" s="174">
        <f t="shared" si="13"/>
        <v>0</v>
      </c>
      <c r="O194" s="158"/>
      <c r="P194" s="158"/>
      <c r="Q194" s="158"/>
      <c r="R194" s="158"/>
      <c r="W194" s="158"/>
      <c r="X194" s="160">
        <v>478653.94</v>
      </c>
      <c r="Y194" s="160">
        <f t="shared" si="12"/>
        <v>-478653.94</v>
      </c>
      <c r="AF194" s="160">
        <f t="shared" si="10"/>
        <v>0</v>
      </c>
      <c r="AG194" s="160">
        <f t="shared" si="11"/>
        <v>0</v>
      </c>
    </row>
    <row r="195" spans="1:33" s="160" customFormat="1" hidden="1" x14ac:dyDescent="0.25">
      <c r="A195" s="170" t="s">
        <v>68</v>
      </c>
      <c r="B195" s="171"/>
      <c r="C195" s="194">
        <v>5021199000</v>
      </c>
      <c r="D195" s="172">
        <f>IFERROR(VLOOKUP(C195,'[2]tb control'!$C$10:$D$248,2,FALSE),0)</f>
        <v>0</v>
      </c>
      <c r="E195" s="173">
        <f>IFERROR(VLOOKUP(C195,'[2]tb control'!$C$10:$E$248,3,FALSE),0)</f>
        <v>0</v>
      </c>
      <c r="F195" s="173"/>
      <c r="G195" s="173"/>
      <c r="H195" s="173"/>
      <c r="I195" s="173"/>
      <c r="J195" s="160">
        <f t="shared" si="9"/>
        <v>0</v>
      </c>
      <c r="K195" s="174">
        <f t="shared" si="13"/>
        <v>0</v>
      </c>
      <c r="O195" s="158"/>
      <c r="P195" s="158"/>
      <c r="Q195" s="158"/>
      <c r="R195" s="158"/>
      <c r="W195" s="158"/>
      <c r="X195" s="160">
        <v>6078208.6799999997</v>
      </c>
      <c r="Y195" s="160">
        <f t="shared" si="12"/>
        <v>-6078208.6799999997</v>
      </c>
      <c r="AF195" s="160">
        <f t="shared" si="10"/>
        <v>0</v>
      </c>
      <c r="AG195" s="160">
        <f t="shared" si="11"/>
        <v>0</v>
      </c>
    </row>
    <row r="196" spans="1:33" s="160" customFormat="1" hidden="1" x14ac:dyDescent="0.25">
      <c r="A196" s="170" t="s">
        <v>66</v>
      </c>
      <c r="B196" s="171"/>
      <c r="C196" s="194">
        <v>5021202000</v>
      </c>
      <c r="D196" s="172">
        <f>IFERROR(VLOOKUP(C196,'[2]tb control'!$C$10:$D$248,2,FALSE),0)</f>
        <v>0</v>
      </c>
      <c r="E196" s="173">
        <f>IFERROR(VLOOKUP(C196,'[2]tb control'!$C$10:$E$248,3,FALSE),0)</f>
        <v>0</v>
      </c>
      <c r="F196" s="173"/>
      <c r="G196" s="173"/>
      <c r="H196" s="173"/>
      <c r="I196" s="173"/>
      <c r="J196" s="160">
        <f t="shared" si="9"/>
        <v>0</v>
      </c>
      <c r="K196" s="174">
        <f t="shared" si="13"/>
        <v>0</v>
      </c>
      <c r="O196" s="158"/>
      <c r="P196" s="158"/>
      <c r="Q196" s="158"/>
      <c r="R196" s="158"/>
      <c r="W196" s="158"/>
      <c r="X196" s="160">
        <v>2433000</v>
      </c>
      <c r="Y196" s="160">
        <f t="shared" si="12"/>
        <v>-2433000</v>
      </c>
      <c r="AF196" s="160">
        <f t="shared" si="10"/>
        <v>0</v>
      </c>
      <c r="AG196" s="160">
        <f t="shared" si="11"/>
        <v>0</v>
      </c>
    </row>
    <row r="197" spans="1:33" s="160" customFormat="1" ht="16.5" hidden="1" customHeight="1" x14ac:dyDescent="0.25">
      <c r="A197" s="170" t="s">
        <v>67</v>
      </c>
      <c r="B197" s="171"/>
      <c r="C197" s="194">
        <v>5021203000</v>
      </c>
      <c r="D197" s="172">
        <f>IFERROR(VLOOKUP(C197,'[2]tb control'!$C$10:$D$248,2,FALSE),0)</f>
        <v>0</v>
      </c>
      <c r="E197" s="173">
        <f>IFERROR(VLOOKUP(C197,'[2]tb control'!$C$10:$E$248,3,FALSE),0)</f>
        <v>0</v>
      </c>
      <c r="F197" s="173"/>
      <c r="G197" s="173"/>
      <c r="H197" s="173"/>
      <c r="I197" s="173"/>
      <c r="J197" s="160">
        <f t="shared" si="9"/>
        <v>0</v>
      </c>
      <c r="K197" s="174"/>
      <c r="O197" s="158"/>
      <c r="P197" s="158"/>
      <c r="Q197" s="158"/>
      <c r="R197" s="158"/>
      <c r="W197" s="158"/>
      <c r="X197" s="160">
        <v>154800</v>
      </c>
      <c r="Y197" s="160">
        <f t="shared" si="12"/>
        <v>-154800</v>
      </c>
      <c r="AF197" s="160">
        <f t="shared" si="10"/>
        <v>0</v>
      </c>
      <c r="AG197" s="160">
        <f t="shared" si="11"/>
        <v>0</v>
      </c>
    </row>
    <row r="198" spans="1:33" s="160" customFormat="1" ht="16.5" hidden="1" customHeight="1" x14ac:dyDescent="0.25">
      <c r="A198" s="170" t="s">
        <v>211</v>
      </c>
      <c r="B198" s="171"/>
      <c r="C198" s="171">
        <v>5021299000</v>
      </c>
      <c r="D198" s="172">
        <f>IFERROR(VLOOKUP(C198,'[2]tb control'!$C$10:$D$248,2,FALSE),0)</f>
        <v>0</v>
      </c>
      <c r="E198" s="173">
        <f>IFERROR(VLOOKUP(C198,'[2]tb control'!$C$10:$E$248,3,FALSE),0)</f>
        <v>0</v>
      </c>
      <c r="F198" s="173"/>
      <c r="G198" s="173"/>
      <c r="H198" s="173"/>
      <c r="I198" s="173"/>
      <c r="J198" s="160">
        <f t="shared" si="9"/>
        <v>0</v>
      </c>
      <c r="K198" s="174">
        <f t="shared" ref="K198:K211" si="14">SUM(D198:E198)</f>
        <v>0</v>
      </c>
      <c r="O198" s="158"/>
      <c r="P198" s="158"/>
      <c r="Q198" s="158"/>
      <c r="R198" s="158"/>
      <c r="W198" s="158"/>
      <c r="X198" s="160">
        <v>0</v>
      </c>
      <c r="Y198" s="160">
        <f t="shared" si="12"/>
        <v>0</v>
      </c>
      <c r="AF198" s="160">
        <f t="shared" si="10"/>
        <v>0</v>
      </c>
      <c r="AG198" s="160">
        <f t="shared" si="11"/>
        <v>0</v>
      </c>
    </row>
    <row r="199" spans="1:33" s="160" customFormat="1" hidden="1" x14ac:dyDescent="0.25">
      <c r="A199" s="170" t="s">
        <v>157</v>
      </c>
      <c r="B199" s="171"/>
      <c r="C199" s="194">
        <v>5021304001</v>
      </c>
      <c r="D199" s="172">
        <f>IFERROR(VLOOKUP(C199,'[2]tb control'!$C$10:$D$248,2,FALSE),0)</f>
        <v>0</v>
      </c>
      <c r="E199" s="173">
        <f>IFERROR(VLOOKUP(C199,'[2]tb control'!$C$10:$E$248,3,FALSE),0)</f>
        <v>0</v>
      </c>
      <c r="F199" s="173"/>
      <c r="G199" s="173"/>
      <c r="H199" s="173"/>
      <c r="I199" s="173"/>
      <c r="J199" s="160">
        <f t="shared" si="9"/>
        <v>0</v>
      </c>
      <c r="K199" s="174">
        <f t="shared" si="14"/>
        <v>0</v>
      </c>
      <c r="O199" s="158"/>
      <c r="P199" s="158"/>
      <c r="Q199" s="158"/>
      <c r="R199" s="158"/>
      <c r="W199" s="158"/>
      <c r="X199" s="160">
        <v>0</v>
      </c>
      <c r="Y199" s="160">
        <f t="shared" si="12"/>
        <v>0</v>
      </c>
      <c r="AF199" s="160">
        <f t="shared" si="10"/>
        <v>0</v>
      </c>
      <c r="AG199" s="160">
        <f t="shared" si="11"/>
        <v>0</v>
      </c>
    </row>
    <row r="200" spans="1:33" s="160" customFormat="1" hidden="1" x14ac:dyDescent="0.25">
      <c r="A200" s="170" t="s">
        <v>158</v>
      </c>
      <c r="B200" s="171"/>
      <c r="C200" s="194">
        <v>5021304006</v>
      </c>
      <c r="D200" s="172">
        <f>IFERROR(VLOOKUP(C200,'[2]tb control'!$C$10:$D$248,2,FALSE),0)</f>
        <v>0</v>
      </c>
      <c r="E200" s="173">
        <f>IFERROR(VLOOKUP(C200,'[2]tb control'!$C$10:$E$248,3,FALSE),0)</f>
        <v>0</v>
      </c>
      <c r="F200" s="173"/>
      <c r="G200" s="173"/>
      <c r="H200" s="173"/>
      <c r="I200" s="173"/>
      <c r="J200" s="160">
        <f t="shared" si="9"/>
        <v>0</v>
      </c>
      <c r="K200" s="174">
        <f t="shared" si="14"/>
        <v>0</v>
      </c>
      <c r="O200" s="158"/>
      <c r="P200" s="158"/>
      <c r="Q200" s="158"/>
      <c r="R200" s="158"/>
      <c r="W200" s="158"/>
      <c r="X200" s="160">
        <v>928</v>
      </c>
      <c r="Y200" s="160">
        <f t="shared" si="12"/>
        <v>-928</v>
      </c>
      <c r="AF200" s="160">
        <f t="shared" si="10"/>
        <v>0</v>
      </c>
      <c r="AG200" s="160">
        <f t="shared" si="11"/>
        <v>0</v>
      </c>
    </row>
    <row r="201" spans="1:33" s="160" customFormat="1" hidden="1" x14ac:dyDescent="0.25">
      <c r="A201" s="170" t="s">
        <v>159</v>
      </c>
      <c r="B201" s="171"/>
      <c r="C201" s="194">
        <v>5021304099</v>
      </c>
      <c r="D201" s="172">
        <f>IFERROR(VLOOKUP(C201,'[2]tb control'!$C$10:$D$248,2,FALSE),0)</f>
        <v>0</v>
      </c>
      <c r="E201" s="173">
        <f>IFERROR(VLOOKUP(C201,'[2]tb control'!$C$10:$E$248,3,FALSE),0)</f>
        <v>0</v>
      </c>
      <c r="F201" s="173"/>
      <c r="G201" s="173"/>
      <c r="H201" s="173"/>
      <c r="I201" s="173"/>
      <c r="J201" s="160">
        <f t="shared" si="9"/>
        <v>0</v>
      </c>
      <c r="K201" s="174">
        <f t="shared" si="14"/>
        <v>0</v>
      </c>
      <c r="O201" s="158"/>
      <c r="P201" s="158"/>
      <c r="Q201" s="158"/>
      <c r="R201" s="158"/>
      <c r="W201" s="158"/>
      <c r="X201" s="160">
        <v>0</v>
      </c>
      <c r="Y201" s="160">
        <f t="shared" si="12"/>
        <v>0</v>
      </c>
      <c r="AF201" s="160">
        <f t="shared" si="10"/>
        <v>0</v>
      </c>
      <c r="AG201" s="160">
        <f t="shared" si="11"/>
        <v>0</v>
      </c>
    </row>
    <row r="202" spans="1:33" s="160" customFormat="1" ht="16.5" hidden="1" customHeight="1" x14ac:dyDescent="0.25">
      <c r="A202" s="170" t="s">
        <v>161</v>
      </c>
      <c r="B202" s="171"/>
      <c r="C202" s="194">
        <v>5021305002</v>
      </c>
      <c r="D202" s="172">
        <f>IFERROR(VLOOKUP(C202,'[2]tb control'!$C$10:$D$248,2,FALSE),0)</f>
        <v>0</v>
      </c>
      <c r="E202" s="173">
        <f>IFERROR(VLOOKUP(C202,'[2]tb control'!$C$10:$E$248,3,FALSE),0)</f>
        <v>0</v>
      </c>
      <c r="F202" s="173"/>
      <c r="G202" s="173"/>
      <c r="H202" s="173"/>
      <c r="I202" s="173"/>
      <c r="J202" s="160">
        <f t="shared" ref="J202:J249" si="15">D202+E202</f>
        <v>0</v>
      </c>
      <c r="K202" s="174">
        <f t="shared" si="14"/>
        <v>0</v>
      </c>
      <c r="O202" s="158"/>
      <c r="P202" s="158"/>
      <c r="Q202" s="158"/>
      <c r="R202" s="158"/>
      <c r="W202" s="158"/>
      <c r="X202" s="160">
        <v>30324.5</v>
      </c>
      <c r="Y202" s="160">
        <f t="shared" si="12"/>
        <v>-30324.5</v>
      </c>
      <c r="AF202" s="160">
        <f t="shared" si="10"/>
        <v>0</v>
      </c>
      <c r="AG202" s="160">
        <f t="shared" si="11"/>
        <v>0</v>
      </c>
    </row>
    <row r="203" spans="1:33" s="160" customFormat="1" hidden="1" x14ac:dyDescent="0.25">
      <c r="A203" s="170" t="s">
        <v>162</v>
      </c>
      <c r="B203" s="171"/>
      <c r="C203" s="194">
        <v>5021305003</v>
      </c>
      <c r="D203" s="172">
        <f>IFERROR(VLOOKUP(C203,'[2]tb control'!$C$10:$D$248,2,FALSE),0)</f>
        <v>0</v>
      </c>
      <c r="E203" s="173">
        <f>IFERROR(VLOOKUP(C203,'[2]tb control'!$C$10:$E$248,3,FALSE),0)</f>
        <v>0</v>
      </c>
      <c r="F203" s="173"/>
      <c r="G203" s="173"/>
      <c r="H203" s="173"/>
      <c r="I203" s="173"/>
      <c r="J203" s="160">
        <f t="shared" si="15"/>
        <v>0</v>
      </c>
      <c r="K203" s="174">
        <f t="shared" si="14"/>
        <v>0</v>
      </c>
      <c r="O203" s="158"/>
      <c r="P203" s="158"/>
      <c r="Q203" s="158"/>
      <c r="R203" s="158"/>
      <c r="W203" s="158"/>
      <c r="X203" s="160">
        <v>30324.5</v>
      </c>
      <c r="Y203" s="160">
        <f t="shared" si="12"/>
        <v>-30324.5</v>
      </c>
      <c r="AF203" s="160">
        <f t="shared" ref="AF203:AF249" si="16">D203+E203</f>
        <v>0</v>
      </c>
      <c r="AG203" s="160">
        <f t="shared" ref="AG203:AG249" si="17">D203+E203</f>
        <v>0</v>
      </c>
    </row>
    <row r="204" spans="1:33" s="160" customFormat="1" hidden="1" x14ac:dyDescent="0.25">
      <c r="A204" s="170" t="s">
        <v>163</v>
      </c>
      <c r="B204" s="171"/>
      <c r="C204" s="194">
        <v>5021305007</v>
      </c>
      <c r="D204" s="172">
        <f>IFERROR(VLOOKUP(C204,'[2]tb control'!$C$10:$D$248,2,FALSE),0)</f>
        <v>0</v>
      </c>
      <c r="E204" s="173">
        <f>IFERROR(VLOOKUP(C204,'[2]tb control'!$C$10:$E$248,3,FALSE),0)</f>
        <v>0</v>
      </c>
      <c r="F204" s="173"/>
      <c r="G204" s="173"/>
      <c r="H204" s="173"/>
      <c r="I204" s="173"/>
      <c r="J204" s="160">
        <f t="shared" si="15"/>
        <v>0</v>
      </c>
      <c r="K204" s="174">
        <f t="shared" si="14"/>
        <v>0</v>
      </c>
      <c r="O204" s="158"/>
      <c r="P204" s="158"/>
      <c r="Q204" s="158"/>
      <c r="R204" s="158"/>
      <c r="W204" s="158"/>
      <c r="X204" s="160">
        <v>30324.5</v>
      </c>
      <c r="Y204" s="160">
        <f t="shared" si="12"/>
        <v>-30324.5</v>
      </c>
      <c r="AF204" s="160">
        <f t="shared" si="16"/>
        <v>0</v>
      </c>
      <c r="AG204" s="160">
        <f t="shared" si="17"/>
        <v>0</v>
      </c>
    </row>
    <row r="205" spans="1:33" s="160" customFormat="1" hidden="1" x14ac:dyDescent="0.25">
      <c r="A205" s="170" t="s">
        <v>164</v>
      </c>
      <c r="B205" s="171"/>
      <c r="C205" s="194">
        <v>5021305099</v>
      </c>
      <c r="D205" s="172">
        <f>IFERROR(VLOOKUP(C205,'[2]tb control'!$C$10:$D$248,2,FALSE),0)</f>
        <v>0</v>
      </c>
      <c r="E205" s="173">
        <f>IFERROR(VLOOKUP(C205,'[2]tb control'!$C$10:$E$248,3,FALSE),0)</f>
        <v>0</v>
      </c>
      <c r="F205" s="173"/>
      <c r="G205" s="173"/>
      <c r="H205" s="173"/>
      <c r="I205" s="173"/>
      <c r="J205" s="160">
        <f t="shared" si="15"/>
        <v>0</v>
      </c>
      <c r="K205" s="174">
        <f t="shared" si="14"/>
        <v>0</v>
      </c>
      <c r="O205" s="158"/>
      <c r="P205" s="158"/>
      <c r="Q205" s="158"/>
      <c r="R205" s="158"/>
      <c r="T205" s="160">
        <v>93865.989999999991</v>
      </c>
      <c r="U205" s="160">
        <f>D205-T205</f>
        <v>-93865.989999999991</v>
      </c>
      <c r="W205" s="158"/>
      <c r="X205" s="160">
        <v>30324.5</v>
      </c>
      <c r="Y205" s="160">
        <f t="shared" si="12"/>
        <v>-30324.5</v>
      </c>
      <c r="AF205" s="160">
        <f t="shared" si="16"/>
        <v>0</v>
      </c>
      <c r="AG205" s="160">
        <f t="shared" si="17"/>
        <v>0</v>
      </c>
    </row>
    <row r="206" spans="1:33" s="160" customFormat="1" hidden="1" x14ac:dyDescent="0.25">
      <c r="A206" s="170" t="s">
        <v>165</v>
      </c>
      <c r="B206" s="171"/>
      <c r="C206" s="194">
        <v>5021306001</v>
      </c>
      <c r="D206" s="172">
        <f>IFERROR(VLOOKUP(C206,'[2]tb control'!$C$10:$D$248,2,FALSE),0)</f>
        <v>0</v>
      </c>
      <c r="E206" s="173">
        <f>IFERROR(VLOOKUP(C206,'[2]tb control'!$C$10:$E$248,3,FALSE),0)</f>
        <v>0</v>
      </c>
      <c r="F206" s="173"/>
      <c r="G206" s="173"/>
      <c r="H206" s="173"/>
      <c r="I206" s="173"/>
      <c r="J206" s="160">
        <f t="shared" si="15"/>
        <v>0</v>
      </c>
      <c r="K206" s="174">
        <f t="shared" si="14"/>
        <v>0</v>
      </c>
      <c r="O206" s="158"/>
      <c r="P206" s="158"/>
      <c r="Q206" s="158"/>
      <c r="R206" s="158"/>
      <c r="W206" s="158"/>
      <c r="X206" s="160">
        <v>30324.5</v>
      </c>
      <c r="Y206" s="160">
        <f t="shared" si="12"/>
        <v>-30324.5</v>
      </c>
      <c r="AF206" s="160">
        <f t="shared" si="16"/>
        <v>0</v>
      </c>
      <c r="AG206" s="160">
        <f t="shared" si="17"/>
        <v>0</v>
      </c>
    </row>
    <row r="207" spans="1:33" s="160" customFormat="1" hidden="1" x14ac:dyDescent="0.25">
      <c r="A207" s="170" t="s">
        <v>69</v>
      </c>
      <c r="B207" s="171"/>
      <c r="C207" s="194">
        <v>5021307000</v>
      </c>
      <c r="D207" s="172">
        <f>IFERROR(VLOOKUP(C207,'[2]tb control'!$C$10:$D$248,2,FALSE),0)</f>
        <v>0</v>
      </c>
      <c r="E207" s="173">
        <f>IFERROR(VLOOKUP(C207,'[2]tb control'!$C$10:$E$248,3,FALSE),0)</f>
        <v>0</v>
      </c>
      <c r="F207" s="173"/>
      <c r="G207" s="173"/>
      <c r="H207" s="173"/>
      <c r="I207" s="173"/>
      <c r="J207" s="160">
        <f t="shared" si="15"/>
        <v>0</v>
      </c>
      <c r="K207" s="174">
        <f t="shared" si="14"/>
        <v>0</v>
      </c>
      <c r="O207" s="158"/>
      <c r="P207" s="158"/>
      <c r="Q207" s="158"/>
      <c r="R207" s="158"/>
      <c r="W207" s="158"/>
      <c r="X207" s="160">
        <v>30324.5</v>
      </c>
      <c r="Y207" s="160">
        <f t="shared" si="12"/>
        <v>-30324.5</v>
      </c>
      <c r="AF207" s="160">
        <f t="shared" si="16"/>
        <v>0</v>
      </c>
      <c r="AG207" s="160">
        <f t="shared" si="17"/>
        <v>0</v>
      </c>
    </row>
    <row r="208" spans="1:33" s="160" customFormat="1" ht="16.5" hidden="1" customHeight="1" x14ac:dyDescent="0.25">
      <c r="A208" s="170" t="s">
        <v>160</v>
      </c>
      <c r="B208" s="171"/>
      <c r="C208" s="194">
        <v>5021309000</v>
      </c>
      <c r="D208" s="172">
        <f>IFERROR(VLOOKUP(C208,'[2]tb control'!$C$10:$D$248,2,FALSE),0)</f>
        <v>0</v>
      </c>
      <c r="E208" s="173">
        <f>IFERROR(VLOOKUP(C208,'[2]tb control'!$C$10:$E$248,3,FALSE),0)</f>
        <v>0</v>
      </c>
      <c r="F208" s="173"/>
      <c r="G208" s="173"/>
      <c r="H208" s="173"/>
      <c r="I208" s="173"/>
      <c r="J208" s="160">
        <f t="shared" si="15"/>
        <v>0</v>
      </c>
      <c r="K208" s="174">
        <f t="shared" si="14"/>
        <v>0</v>
      </c>
      <c r="O208" s="158"/>
      <c r="P208" s="158"/>
      <c r="Q208" s="158"/>
      <c r="R208" s="158"/>
      <c r="W208" s="158"/>
      <c r="X208" s="160">
        <v>30324.5</v>
      </c>
      <c r="Y208" s="160">
        <f t="shared" si="12"/>
        <v>-30324.5</v>
      </c>
      <c r="AF208" s="160">
        <f t="shared" si="16"/>
        <v>0</v>
      </c>
      <c r="AG208" s="160">
        <f t="shared" si="17"/>
        <v>0</v>
      </c>
    </row>
    <row r="209" spans="1:33" s="160" customFormat="1" hidden="1" x14ac:dyDescent="0.25">
      <c r="A209" s="170" t="s">
        <v>70</v>
      </c>
      <c r="B209" s="171"/>
      <c r="C209" s="194">
        <v>5021399099</v>
      </c>
      <c r="D209" s="172">
        <f>IFERROR(VLOOKUP(C209,'[2]tb control'!$C$10:$D$248,2,FALSE),0)</f>
        <v>0</v>
      </c>
      <c r="E209" s="173">
        <f>IFERROR(VLOOKUP(C209,'[2]tb control'!$C$10:$E$248,3,FALSE),0)</f>
        <v>0</v>
      </c>
      <c r="F209" s="173"/>
      <c r="G209" s="173"/>
      <c r="H209" s="173"/>
      <c r="I209" s="173"/>
      <c r="J209" s="160">
        <f t="shared" si="15"/>
        <v>0</v>
      </c>
      <c r="K209" s="174">
        <f t="shared" si="14"/>
        <v>0</v>
      </c>
      <c r="O209" s="158"/>
      <c r="P209" s="158"/>
      <c r="Q209" s="158"/>
      <c r="R209" s="158"/>
      <c r="W209" s="158"/>
      <c r="X209" s="160">
        <v>30324.5</v>
      </c>
      <c r="Y209" s="160">
        <f t="shared" si="12"/>
        <v>-30324.5</v>
      </c>
      <c r="AF209" s="160">
        <f t="shared" si="16"/>
        <v>0</v>
      </c>
      <c r="AG209" s="160">
        <f t="shared" si="17"/>
        <v>0</v>
      </c>
    </row>
    <row r="210" spans="1:33" s="160" customFormat="1" ht="16.5" hidden="1" customHeight="1" x14ac:dyDescent="0.25">
      <c r="A210" s="170" t="s">
        <v>166</v>
      </c>
      <c r="B210" s="171"/>
      <c r="C210" s="194">
        <v>5021402000</v>
      </c>
      <c r="D210" s="172">
        <f>IFERROR(VLOOKUP(C210,'[2]tb control'!$C$10:$D$248,2,FALSE),0)</f>
        <v>0</v>
      </c>
      <c r="E210" s="173">
        <f>IFERROR(VLOOKUP(C210,'[2]tb control'!$C$10:$E$248,3,FALSE),0)</f>
        <v>0</v>
      </c>
      <c r="F210" s="173"/>
      <c r="G210" s="173"/>
      <c r="H210" s="173"/>
      <c r="I210" s="173"/>
      <c r="J210" s="160">
        <f t="shared" si="15"/>
        <v>0</v>
      </c>
      <c r="K210" s="174">
        <f t="shared" si="14"/>
        <v>0</v>
      </c>
      <c r="O210" s="158"/>
      <c r="P210" s="158"/>
      <c r="Q210" s="158"/>
      <c r="R210" s="158"/>
      <c r="W210" s="158"/>
      <c r="X210" s="160">
        <v>30324.5</v>
      </c>
      <c r="Y210" s="160">
        <f t="shared" si="12"/>
        <v>-30324.5</v>
      </c>
      <c r="AF210" s="160">
        <f t="shared" si="16"/>
        <v>0</v>
      </c>
      <c r="AG210" s="160">
        <f t="shared" si="17"/>
        <v>0</v>
      </c>
    </row>
    <row r="211" spans="1:33" s="160" customFormat="1" hidden="1" x14ac:dyDescent="0.25">
      <c r="A211" s="170" t="s">
        <v>167</v>
      </c>
      <c r="B211" s="171"/>
      <c r="C211" s="194">
        <v>5021403000</v>
      </c>
      <c r="D211" s="172">
        <f>IFERROR(VLOOKUP(C211,'[2]tb control'!$C$10:$D$248,2,FALSE),0)</f>
        <v>0</v>
      </c>
      <c r="E211" s="173">
        <f>IFERROR(VLOOKUP(C211,'[2]tb control'!$C$10:$E$248,3,FALSE),0)</f>
        <v>0</v>
      </c>
      <c r="F211" s="173"/>
      <c r="G211" s="173"/>
      <c r="H211" s="173"/>
      <c r="I211" s="173"/>
      <c r="J211" s="160">
        <f t="shared" si="15"/>
        <v>0</v>
      </c>
      <c r="K211" s="180">
        <f t="shared" si="14"/>
        <v>0</v>
      </c>
      <c r="O211" s="158"/>
      <c r="P211" s="158"/>
      <c r="Q211" s="158"/>
      <c r="R211" s="158"/>
      <c r="W211" s="158"/>
      <c r="X211" s="160">
        <v>30324.5</v>
      </c>
      <c r="Y211" s="160">
        <f t="shared" si="12"/>
        <v>-30324.5</v>
      </c>
      <c r="AF211" s="160">
        <f t="shared" si="16"/>
        <v>0</v>
      </c>
      <c r="AG211" s="160">
        <f t="shared" si="17"/>
        <v>0</v>
      </c>
    </row>
    <row r="212" spans="1:33" s="160" customFormat="1" hidden="1" x14ac:dyDescent="0.25">
      <c r="A212" s="170" t="s">
        <v>168</v>
      </c>
      <c r="B212" s="171"/>
      <c r="C212" s="194">
        <v>5021405000</v>
      </c>
      <c r="D212" s="172">
        <f>IFERROR(VLOOKUP(C212,'[2]tb control'!$C$10:$D$248,2,FALSE),0)</f>
        <v>0</v>
      </c>
      <c r="E212" s="173">
        <f>IFERROR(VLOOKUP(C212,'[2]tb control'!$C$10:$E$248,3,FALSE),0)</f>
        <v>0</v>
      </c>
      <c r="F212" s="173"/>
      <c r="G212" s="173"/>
      <c r="H212" s="173"/>
      <c r="I212" s="173"/>
      <c r="J212" s="160">
        <f t="shared" si="15"/>
        <v>0</v>
      </c>
      <c r="K212" s="174"/>
      <c r="O212" s="158"/>
      <c r="P212" s="158"/>
      <c r="Q212" s="158"/>
      <c r="R212" s="158"/>
      <c r="W212" s="158"/>
      <c r="X212" s="160">
        <v>30324.5</v>
      </c>
      <c r="Y212" s="160">
        <f t="shared" si="12"/>
        <v>-30324.5</v>
      </c>
      <c r="AF212" s="160">
        <f t="shared" si="16"/>
        <v>0</v>
      </c>
      <c r="AG212" s="160">
        <f t="shared" si="17"/>
        <v>0</v>
      </c>
    </row>
    <row r="213" spans="1:33" s="160" customFormat="1" hidden="1" x14ac:dyDescent="0.25">
      <c r="A213" s="170" t="s">
        <v>169</v>
      </c>
      <c r="B213" s="171"/>
      <c r="C213" s="194">
        <v>5021499000</v>
      </c>
      <c r="D213" s="172">
        <f>IFERROR(VLOOKUP(C213,'[2]tb control'!$C$10:$D$248,2,FALSE),0)</f>
        <v>0</v>
      </c>
      <c r="E213" s="173">
        <f>IFERROR(VLOOKUP(C213,'[2]tb control'!$C$10:$E$248,3,FALSE),0)</f>
        <v>0</v>
      </c>
      <c r="F213" s="173"/>
      <c r="G213" s="173"/>
      <c r="H213" s="173"/>
      <c r="I213" s="173"/>
      <c r="J213" s="160">
        <f t="shared" si="15"/>
        <v>0</v>
      </c>
      <c r="K213" s="174">
        <f>SUM(D213:E213)</f>
        <v>0</v>
      </c>
      <c r="O213" s="158"/>
      <c r="P213" s="158"/>
      <c r="Q213" s="158"/>
      <c r="R213" s="158"/>
      <c r="W213" s="158"/>
      <c r="X213" s="160">
        <v>30324.5</v>
      </c>
      <c r="Y213" s="160">
        <f t="shared" ref="Y213:Y247" si="18">D213-X213</f>
        <v>-30324.5</v>
      </c>
      <c r="AF213" s="160">
        <f t="shared" si="16"/>
        <v>0</v>
      </c>
      <c r="AG213" s="160">
        <f t="shared" si="17"/>
        <v>0</v>
      </c>
    </row>
    <row r="214" spans="1:33" s="160" customFormat="1" hidden="1" x14ac:dyDescent="0.25">
      <c r="A214" s="170" t="s">
        <v>72</v>
      </c>
      <c r="B214" s="171"/>
      <c r="C214" s="194">
        <v>5021502000</v>
      </c>
      <c r="D214" s="172">
        <f>IFERROR(VLOOKUP(C214,'[2]tb control'!$C$10:$D$248,2,FALSE),0)</f>
        <v>0</v>
      </c>
      <c r="E214" s="173">
        <f>IFERROR(VLOOKUP(C214,'[2]tb control'!$C$10:$E$248,3,FALSE),0)</f>
        <v>0</v>
      </c>
      <c r="F214" s="173"/>
      <c r="G214" s="173"/>
      <c r="H214" s="173"/>
      <c r="I214" s="173"/>
      <c r="J214" s="160">
        <f t="shared" si="15"/>
        <v>0</v>
      </c>
      <c r="K214" s="174">
        <f>SUM(D214:E214)</f>
        <v>0</v>
      </c>
      <c r="O214" s="158"/>
      <c r="P214" s="158"/>
      <c r="Q214" s="158"/>
      <c r="R214" s="158"/>
      <c r="W214" s="158"/>
      <c r="X214" s="160">
        <v>30324.5</v>
      </c>
      <c r="Y214" s="160">
        <f t="shared" si="18"/>
        <v>-30324.5</v>
      </c>
      <c r="AF214" s="160">
        <f t="shared" si="16"/>
        <v>0</v>
      </c>
      <c r="AG214" s="160">
        <f t="shared" si="17"/>
        <v>0</v>
      </c>
    </row>
    <row r="215" spans="1:33" s="160" customFormat="1" hidden="1" x14ac:dyDescent="0.25">
      <c r="A215" s="170" t="s">
        <v>73</v>
      </c>
      <c r="B215" s="171"/>
      <c r="C215" s="194">
        <v>5021503000</v>
      </c>
      <c r="D215" s="172">
        <f>IFERROR(VLOOKUP(C215,'[2]tb control'!$C$10:$D$248,2,FALSE),0)</f>
        <v>0</v>
      </c>
      <c r="E215" s="173">
        <f>IFERROR(VLOOKUP(C215,'[2]tb control'!$C$10:$E$248,3,FALSE),0)</f>
        <v>0</v>
      </c>
      <c r="F215" s="173"/>
      <c r="G215" s="173"/>
      <c r="H215" s="173"/>
      <c r="I215" s="173"/>
      <c r="J215" s="160">
        <f t="shared" si="15"/>
        <v>0</v>
      </c>
      <c r="K215" s="174"/>
      <c r="O215" s="158"/>
      <c r="P215" s="158"/>
      <c r="Q215" s="158"/>
      <c r="R215" s="158"/>
      <c r="W215" s="158"/>
      <c r="X215" s="160">
        <v>30324.5</v>
      </c>
      <c r="Y215" s="160">
        <f t="shared" si="18"/>
        <v>-30324.5</v>
      </c>
      <c r="AC215" s="160">
        <f>SUM(D128:D247)</f>
        <v>0</v>
      </c>
      <c r="AF215" s="160">
        <f t="shared" si="16"/>
        <v>0</v>
      </c>
      <c r="AG215" s="160">
        <f t="shared" si="17"/>
        <v>0</v>
      </c>
    </row>
    <row r="216" spans="1:33" s="160" customFormat="1" hidden="1" x14ac:dyDescent="0.25">
      <c r="A216" s="170" t="s">
        <v>172</v>
      </c>
      <c r="B216" s="171"/>
      <c r="C216" s="194">
        <v>5021601000</v>
      </c>
      <c r="D216" s="172">
        <f>IFERROR(VLOOKUP(C216,'[2]tb control'!$C$10:$D$248,2,FALSE),0)</f>
        <v>0</v>
      </c>
      <c r="E216" s="173">
        <f>IFERROR(VLOOKUP(C216,'[2]tb control'!$C$10:$E$248,3,FALSE),0)</f>
        <v>0</v>
      </c>
      <c r="F216" s="173"/>
      <c r="G216" s="173"/>
      <c r="H216" s="173"/>
      <c r="I216" s="173"/>
      <c r="J216" s="160">
        <f t="shared" si="15"/>
        <v>0</v>
      </c>
      <c r="K216" s="174">
        <f t="shared" ref="K216:K228" si="19">SUM(D216:E216)</f>
        <v>0</v>
      </c>
      <c r="O216" s="158"/>
      <c r="P216" s="158"/>
      <c r="Q216" s="158"/>
      <c r="R216" s="158"/>
      <c r="W216" s="158"/>
      <c r="X216" s="160">
        <v>30324.5</v>
      </c>
      <c r="Y216" s="160">
        <f t="shared" si="18"/>
        <v>-30324.5</v>
      </c>
      <c r="AC216" s="160">
        <f>'[6]FC1DIS-DEC'!H209+'[6]FC1DIS-DEC'!H194</f>
        <v>2232222194.2381439</v>
      </c>
      <c r="AF216" s="160">
        <f t="shared" si="16"/>
        <v>0</v>
      </c>
      <c r="AG216" s="160">
        <f t="shared" si="17"/>
        <v>0</v>
      </c>
    </row>
    <row r="217" spans="1:33" s="160" customFormat="1" hidden="1" x14ac:dyDescent="0.25">
      <c r="A217" s="170" t="s">
        <v>60</v>
      </c>
      <c r="B217" s="171"/>
      <c r="C217" s="194">
        <v>5029901000</v>
      </c>
      <c r="D217" s="172">
        <f>IFERROR(VLOOKUP(C217,'[2]tb control'!$C$10:$D$248,2,FALSE),0)</f>
        <v>0</v>
      </c>
      <c r="E217" s="173">
        <f>IFERROR(VLOOKUP(C217,'[2]tb control'!$C$10:$E$248,3,FALSE),0)</f>
        <v>0</v>
      </c>
      <c r="F217" s="173"/>
      <c r="G217" s="173"/>
      <c r="H217" s="173"/>
      <c r="I217" s="173"/>
      <c r="J217" s="160">
        <f t="shared" si="15"/>
        <v>0</v>
      </c>
      <c r="K217" s="174">
        <f t="shared" si="19"/>
        <v>0</v>
      </c>
      <c r="O217" s="158"/>
      <c r="P217" s="158"/>
      <c r="Q217" s="158"/>
      <c r="R217" s="158"/>
      <c r="W217" s="158"/>
      <c r="X217" s="160">
        <v>30324.5</v>
      </c>
      <c r="Y217" s="160">
        <f t="shared" si="18"/>
        <v>-30324.5</v>
      </c>
      <c r="AF217" s="160">
        <f t="shared" si="16"/>
        <v>0</v>
      </c>
      <c r="AG217" s="160">
        <f t="shared" si="17"/>
        <v>0</v>
      </c>
    </row>
    <row r="218" spans="1:33" s="160" customFormat="1" ht="16.5" hidden="1" customHeight="1" x14ac:dyDescent="0.25">
      <c r="A218" s="170" t="s">
        <v>150</v>
      </c>
      <c r="B218" s="171"/>
      <c r="C218" s="194">
        <v>5029902000</v>
      </c>
      <c r="D218" s="172">
        <f>IFERROR(VLOOKUP(C218,'[2]tb control'!$C$10:$D$248,2,FALSE),0)</f>
        <v>0</v>
      </c>
      <c r="E218" s="173">
        <f>IFERROR(VLOOKUP(C218,'[2]tb control'!$C$10:$E$248,3,FALSE),0)</f>
        <v>0</v>
      </c>
      <c r="F218" s="173"/>
      <c r="G218" s="173"/>
      <c r="H218" s="173"/>
      <c r="I218" s="173"/>
      <c r="J218" s="160">
        <f t="shared" si="15"/>
        <v>0</v>
      </c>
      <c r="K218" s="174">
        <f t="shared" si="19"/>
        <v>0</v>
      </c>
      <c r="O218" s="158"/>
      <c r="P218" s="158"/>
      <c r="Q218" s="158"/>
      <c r="R218" s="158"/>
      <c r="W218" s="158"/>
      <c r="X218" s="160">
        <v>30324.5</v>
      </c>
      <c r="Y218" s="160">
        <f t="shared" si="18"/>
        <v>-30324.5</v>
      </c>
      <c r="AF218" s="160">
        <f t="shared" si="16"/>
        <v>0</v>
      </c>
      <c r="AG218" s="160">
        <f t="shared" si="17"/>
        <v>0</v>
      </c>
    </row>
    <row r="219" spans="1:33" s="160" customFormat="1" ht="16.5" hidden="1" customHeight="1" x14ac:dyDescent="0.25">
      <c r="A219" s="170" t="s">
        <v>61</v>
      </c>
      <c r="B219" s="171"/>
      <c r="C219" s="194">
        <v>5029903000</v>
      </c>
      <c r="D219" s="172">
        <f>IFERROR(VLOOKUP(C219,'[2]tb control'!$C$10:$D$248,2,FALSE),0)</f>
        <v>0</v>
      </c>
      <c r="E219" s="173">
        <f>IFERROR(VLOOKUP(C219,'[2]tb control'!$C$10:$E$248,3,FALSE),0)</f>
        <v>0</v>
      </c>
      <c r="F219" s="173"/>
      <c r="G219" s="173"/>
      <c r="H219" s="173"/>
      <c r="I219" s="173"/>
      <c r="J219" s="160">
        <f t="shared" si="15"/>
        <v>0</v>
      </c>
      <c r="K219" s="174">
        <f t="shared" si="19"/>
        <v>0</v>
      </c>
      <c r="O219" s="158"/>
      <c r="P219" s="158"/>
      <c r="Q219" s="158"/>
      <c r="R219" s="158"/>
      <c r="W219" s="158"/>
      <c r="X219" s="160">
        <v>30324.5</v>
      </c>
      <c r="Y219" s="160">
        <f t="shared" si="18"/>
        <v>-30324.5</v>
      </c>
      <c r="AF219" s="160">
        <f t="shared" si="16"/>
        <v>0</v>
      </c>
      <c r="AG219" s="160">
        <f t="shared" si="17"/>
        <v>0</v>
      </c>
    </row>
    <row r="220" spans="1:33" s="160" customFormat="1" ht="16.5" hidden="1" customHeight="1" x14ac:dyDescent="0.25">
      <c r="A220" s="170" t="s">
        <v>62</v>
      </c>
      <c r="B220" s="171"/>
      <c r="C220" s="194">
        <v>5029904000</v>
      </c>
      <c r="D220" s="172">
        <f>IFERROR(VLOOKUP(C220,'[2]tb control'!$C$10:$D$248,2,FALSE),0)</f>
        <v>0</v>
      </c>
      <c r="E220" s="173">
        <f>IFERROR(VLOOKUP(C220,'[2]tb control'!$C$10:$E$248,3,FALSE),0)</f>
        <v>0</v>
      </c>
      <c r="F220" s="173"/>
      <c r="G220" s="173"/>
      <c r="H220" s="173"/>
      <c r="I220" s="173"/>
      <c r="J220" s="160">
        <f t="shared" si="15"/>
        <v>0</v>
      </c>
      <c r="K220" s="174">
        <f t="shared" si="19"/>
        <v>0</v>
      </c>
      <c r="O220" s="158"/>
      <c r="P220" s="158"/>
      <c r="Q220" s="158"/>
      <c r="R220" s="158"/>
      <c r="W220" s="158"/>
      <c r="X220" s="160">
        <v>30324.5</v>
      </c>
      <c r="Y220" s="160">
        <f t="shared" si="18"/>
        <v>-30324.5</v>
      </c>
      <c r="AF220" s="160">
        <f t="shared" si="16"/>
        <v>0</v>
      </c>
      <c r="AG220" s="160">
        <f t="shared" si="17"/>
        <v>0</v>
      </c>
    </row>
    <row r="221" spans="1:33" s="160" customFormat="1" ht="16.5" hidden="1" customHeight="1" x14ac:dyDescent="0.25">
      <c r="A221" s="170" t="s">
        <v>407</v>
      </c>
      <c r="B221" s="171"/>
      <c r="C221" s="194">
        <v>5029905001</v>
      </c>
      <c r="D221" s="172">
        <f>IFERROR(VLOOKUP(C221,'[2]tb control'!$C$10:$D$248,2,FALSE),0)</f>
        <v>0</v>
      </c>
      <c r="E221" s="173">
        <f>IFERROR(VLOOKUP(C221,'[2]tb control'!$C$10:$E$248,3,FALSE),0)</f>
        <v>0</v>
      </c>
      <c r="F221" s="173"/>
      <c r="G221" s="173"/>
      <c r="H221" s="173"/>
      <c r="I221" s="173"/>
      <c r="J221" s="160">
        <f t="shared" si="15"/>
        <v>0</v>
      </c>
      <c r="K221" s="174">
        <f t="shared" si="19"/>
        <v>0</v>
      </c>
      <c r="O221" s="158"/>
      <c r="P221" s="158"/>
      <c r="Q221" s="158"/>
      <c r="R221" s="158"/>
      <c r="W221" s="158"/>
      <c r="X221" s="160">
        <v>30324.5</v>
      </c>
      <c r="Y221" s="160">
        <f t="shared" si="18"/>
        <v>-30324.5</v>
      </c>
      <c r="AF221" s="160">
        <f t="shared" si="16"/>
        <v>0</v>
      </c>
      <c r="AG221" s="160">
        <f t="shared" si="17"/>
        <v>0</v>
      </c>
    </row>
    <row r="222" spans="1:33" s="181" customFormat="1" hidden="1" x14ac:dyDescent="0.25">
      <c r="A222" s="170" t="s">
        <v>408</v>
      </c>
      <c r="B222" s="171"/>
      <c r="C222" s="194">
        <v>5029905003</v>
      </c>
      <c r="D222" s="172">
        <f>IFERROR(VLOOKUP(C222,'[2]tb control'!$C$10:$D$248,2,FALSE),0)</f>
        <v>0</v>
      </c>
      <c r="E222" s="173">
        <f>IFERROR(VLOOKUP(C222,'[2]tb control'!$C$10:$E$248,3,FALSE),0)</f>
        <v>0</v>
      </c>
      <c r="F222" s="173"/>
      <c r="G222" s="173"/>
      <c r="H222" s="173"/>
      <c r="I222" s="173"/>
      <c r="J222" s="160">
        <f t="shared" si="15"/>
        <v>0</v>
      </c>
      <c r="K222" s="174">
        <f t="shared" si="19"/>
        <v>0</v>
      </c>
      <c r="O222" s="179"/>
      <c r="P222" s="179"/>
      <c r="Q222" s="179"/>
      <c r="R222" s="179"/>
      <c r="W222" s="179"/>
      <c r="X222" s="160">
        <v>30324.5</v>
      </c>
      <c r="Y222" s="160">
        <f t="shared" si="18"/>
        <v>-30324.5</v>
      </c>
      <c r="AF222" s="160">
        <f t="shared" si="16"/>
        <v>0</v>
      </c>
      <c r="AG222" s="160">
        <f t="shared" si="17"/>
        <v>0</v>
      </c>
    </row>
    <row r="223" spans="1:33" s="160" customFormat="1" hidden="1" x14ac:dyDescent="0.25">
      <c r="A223" s="170" t="s">
        <v>409</v>
      </c>
      <c r="B223" s="171"/>
      <c r="C223" s="194">
        <v>5029905004</v>
      </c>
      <c r="D223" s="172">
        <f>IFERROR(VLOOKUP(C223,'[2]tb control'!$C$10:$D$248,2,FALSE),0)</f>
        <v>0</v>
      </c>
      <c r="E223" s="173">
        <f>IFERROR(VLOOKUP(C223,'[2]tb control'!$C$10:$E$248,3,FALSE),0)</f>
        <v>0</v>
      </c>
      <c r="F223" s="173"/>
      <c r="G223" s="173"/>
      <c r="H223" s="173"/>
      <c r="I223" s="173"/>
      <c r="J223" s="160">
        <f t="shared" si="15"/>
        <v>0</v>
      </c>
      <c r="K223" s="174">
        <f t="shared" si="19"/>
        <v>0</v>
      </c>
      <c r="O223" s="158"/>
      <c r="P223" s="158"/>
      <c r="Q223" s="158"/>
      <c r="R223" s="158"/>
      <c r="W223" s="158"/>
      <c r="X223" s="160">
        <v>30324.5</v>
      </c>
      <c r="Y223" s="160">
        <f t="shared" si="18"/>
        <v>-30324.5</v>
      </c>
      <c r="AF223" s="160">
        <f t="shared" si="16"/>
        <v>0</v>
      </c>
      <c r="AG223" s="160">
        <f t="shared" si="17"/>
        <v>0</v>
      </c>
    </row>
    <row r="224" spans="1:33" s="160" customFormat="1" hidden="1" x14ac:dyDescent="0.25">
      <c r="A224" s="170" t="s">
        <v>410</v>
      </c>
      <c r="B224" s="171"/>
      <c r="C224" s="194">
        <v>5029905005</v>
      </c>
      <c r="D224" s="172">
        <f>IFERROR(VLOOKUP(C224,'[2]tb control'!$C$10:$D$248,2,FALSE),0)</f>
        <v>0</v>
      </c>
      <c r="E224" s="173">
        <f>IFERROR(VLOOKUP(C224,'[2]tb control'!$C$10:$E$248,3,FALSE),0)</f>
        <v>0</v>
      </c>
      <c r="F224" s="173"/>
      <c r="G224" s="173"/>
      <c r="H224" s="173"/>
      <c r="I224" s="173"/>
      <c r="J224" s="160">
        <f t="shared" si="15"/>
        <v>0</v>
      </c>
      <c r="K224" s="174">
        <f t="shared" si="19"/>
        <v>0</v>
      </c>
      <c r="O224" s="158"/>
      <c r="P224" s="158"/>
      <c r="Q224" s="158"/>
      <c r="R224" s="158"/>
      <c r="W224" s="158"/>
      <c r="X224" s="160">
        <v>30324.5</v>
      </c>
      <c r="Y224" s="160">
        <f t="shared" si="18"/>
        <v>-30324.5</v>
      </c>
      <c r="AF224" s="160">
        <f t="shared" si="16"/>
        <v>0</v>
      </c>
      <c r="AG224" s="160">
        <f t="shared" si="17"/>
        <v>0</v>
      </c>
    </row>
    <row r="225" spans="1:33" s="160" customFormat="1" hidden="1" x14ac:dyDescent="0.25">
      <c r="A225" s="170" t="s">
        <v>155</v>
      </c>
      <c r="B225" s="171"/>
      <c r="C225" s="194">
        <v>5029905006</v>
      </c>
      <c r="D225" s="172">
        <f>IFERROR(VLOOKUP(C225,'[2]tb control'!$C$10:$D$248,2,FALSE),0)</f>
        <v>0</v>
      </c>
      <c r="E225" s="173">
        <f>IFERROR(VLOOKUP(C225,'[2]tb control'!$C$10:$E$248,3,FALSE),0)</f>
        <v>0</v>
      </c>
      <c r="F225" s="173"/>
      <c r="G225" s="173"/>
      <c r="H225" s="173"/>
      <c r="I225" s="173"/>
      <c r="J225" s="160">
        <f t="shared" si="15"/>
        <v>0</v>
      </c>
      <c r="K225" s="174">
        <f t="shared" si="19"/>
        <v>0</v>
      </c>
      <c r="O225" s="158"/>
      <c r="P225" s="158"/>
      <c r="Q225" s="158"/>
      <c r="R225" s="158"/>
      <c r="W225" s="158"/>
      <c r="X225" s="160">
        <v>30324.5</v>
      </c>
      <c r="Y225" s="160">
        <f t="shared" si="18"/>
        <v>-30324.5</v>
      </c>
      <c r="AF225" s="160">
        <f t="shared" si="16"/>
        <v>0</v>
      </c>
      <c r="AG225" s="160">
        <f t="shared" si="17"/>
        <v>0</v>
      </c>
    </row>
    <row r="226" spans="1:33" s="160" customFormat="1" hidden="1" x14ac:dyDescent="0.25">
      <c r="A226" s="170" t="s">
        <v>59</v>
      </c>
      <c r="B226" s="171"/>
      <c r="C226" s="194">
        <v>5029906000</v>
      </c>
      <c r="D226" s="172">
        <f>IFERROR(VLOOKUP(C226,'[2]tb control'!$C$10:$D$248,2,FALSE),0)</f>
        <v>0</v>
      </c>
      <c r="E226" s="173">
        <f>IFERROR(VLOOKUP(C226,'[2]tb control'!$C$10:$E$248,3,FALSE),0)</f>
        <v>0</v>
      </c>
      <c r="F226" s="173"/>
      <c r="G226" s="173"/>
      <c r="H226" s="173"/>
      <c r="I226" s="173"/>
      <c r="J226" s="160">
        <f t="shared" si="15"/>
        <v>0</v>
      </c>
      <c r="K226" s="180">
        <f t="shared" si="19"/>
        <v>0</v>
      </c>
      <c r="O226" s="158"/>
      <c r="P226" s="158"/>
      <c r="Q226" s="158"/>
      <c r="R226" s="158"/>
      <c r="W226" s="158"/>
      <c r="X226" s="160">
        <v>30324.5</v>
      </c>
      <c r="Y226" s="160">
        <f t="shared" si="18"/>
        <v>-30324.5</v>
      </c>
      <c r="AF226" s="160">
        <f t="shared" si="16"/>
        <v>0</v>
      </c>
      <c r="AG226" s="160">
        <f t="shared" si="17"/>
        <v>0</v>
      </c>
    </row>
    <row r="227" spans="1:33" s="160" customFormat="1" hidden="1" x14ac:dyDescent="0.25">
      <c r="A227" s="170" t="s">
        <v>63</v>
      </c>
      <c r="B227" s="171"/>
      <c r="C227" s="194">
        <v>5029907000</v>
      </c>
      <c r="D227" s="172">
        <f>IFERROR(VLOOKUP(C227,'[2]tb control'!$C$10:$D$248,2,FALSE),0)</f>
        <v>0</v>
      </c>
      <c r="E227" s="173">
        <f>IFERROR(VLOOKUP(C227,'[2]tb control'!$C$10:$E$248,3,FALSE),0)</f>
        <v>0</v>
      </c>
      <c r="F227" s="173"/>
      <c r="G227" s="173"/>
      <c r="H227" s="173"/>
      <c r="I227" s="173"/>
      <c r="J227" s="160">
        <f t="shared" si="15"/>
        <v>0</v>
      </c>
      <c r="K227" s="174">
        <f t="shared" si="19"/>
        <v>0</v>
      </c>
      <c r="O227" s="158"/>
      <c r="P227" s="158"/>
      <c r="Q227" s="158"/>
      <c r="R227" s="158"/>
      <c r="W227" s="158"/>
      <c r="X227" s="160">
        <v>30324.5</v>
      </c>
      <c r="Y227" s="160">
        <f t="shared" si="18"/>
        <v>-30324.5</v>
      </c>
      <c r="AF227" s="160">
        <f t="shared" si="16"/>
        <v>0</v>
      </c>
      <c r="AG227" s="160">
        <f t="shared" si="17"/>
        <v>0</v>
      </c>
    </row>
    <row r="228" spans="1:33" s="160" customFormat="1" hidden="1" x14ac:dyDescent="0.25">
      <c r="A228" s="170" t="s">
        <v>71</v>
      </c>
      <c r="B228" s="171"/>
      <c r="C228" s="194">
        <v>5029908000</v>
      </c>
      <c r="D228" s="172">
        <f>IFERROR(VLOOKUP(C228,'[2]tb control'!$C$10:$D$248,2,FALSE),0)</f>
        <v>0</v>
      </c>
      <c r="E228" s="173">
        <f>IFERROR(VLOOKUP(C228,'[2]tb control'!$C$10:$E$248,3,FALSE),0)</f>
        <v>0</v>
      </c>
      <c r="F228" s="173"/>
      <c r="G228" s="173"/>
      <c r="H228" s="173"/>
      <c r="I228" s="173"/>
      <c r="J228" s="160">
        <f t="shared" si="15"/>
        <v>0</v>
      </c>
      <c r="K228" s="174">
        <f t="shared" si="19"/>
        <v>0</v>
      </c>
      <c r="O228" s="158"/>
      <c r="P228" s="158"/>
      <c r="Q228" s="158"/>
      <c r="R228" s="158"/>
      <c r="W228" s="158"/>
      <c r="X228" s="160">
        <v>30324.5</v>
      </c>
      <c r="Y228" s="160">
        <f t="shared" si="18"/>
        <v>-30324.5</v>
      </c>
      <c r="AF228" s="160">
        <f t="shared" si="16"/>
        <v>0</v>
      </c>
      <c r="AG228" s="160">
        <f t="shared" si="17"/>
        <v>0</v>
      </c>
    </row>
    <row r="229" spans="1:33" s="160" customFormat="1" hidden="1" x14ac:dyDescent="0.25">
      <c r="A229" s="170" t="s">
        <v>82</v>
      </c>
      <c r="B229" s="171"/>
      <c r="C229" s="194">
        <v>5029999099</v>
      </c>
      <c r="D229" s="172">
        <f>IFERROR(VLOOKUP(C229,'[2]tb control'!$C$10:$D$248,2,FALSE),0)</f>
        <v>0</v>
      </c>
      <c r="E229" s="173">
        <f>IFERROR(VLOOKUP(C229,'[2]tb control'!$C$10:$E$248,3,FALSE),0)</f>
        <v>0</v>
      </c>
      <c r="F229" s="173"/>
      <c r="G229" s="173"/>
      <c r="H229" s="173"/>
      <c r="I229" s="173"/>
      <c r="J229" s="160">
        <f t="shared" si="15"/>
        <v>0</v>
      </c>
      <c r="K229" s="174">
        <f>SUM(D207:E207)</f>
        <v>0</v>
      </c>
      <c r="O229" s="158"/>
      <c r="P229" s="158"/>
      <c r="Q229" s="158"/>
      <c r="R229" s="158"/>
      <c r="W229" s="158"/>
      <c r="X229" s="160">
        <v>30324.5</v>
      </c>
      <c r="Y229" s="160">
        <f t="shared" si="18"/>
        <v>-30324.5</v>
      </c>
      <c r="AF229" s="160">
        <f t="shared" si="16"/>
        <v>0</v>
      </c>
      <c r="AG229" s="160">
        <f t="shared" si="17"/>
        <v>0</v>
      </c>
    </row>
    <row r="230" spans="1:33" s="160" customFormat="1" hidden="1" x14ac:dyDescent="0.25">
      <c r="A230" s="170" t="s">
        <v>170</v>
      </c>
      <c r="B230" s="171"/>
      <c r="C230" s="194">
        <v>5030104000</v>
      </c>
      <c r="D230" s="172">
        <f>IFERROR(VLOOKUP(C230,'[2]tb control'!$C$10:$D$248,2,FALSE),0)</f>
        <v>0</v>
      </c>
      <c r="E230" s="173">
        <f>IFERROR(VLOOKUP(C230,'[2]tb control'!$C$10:$E$248,3,FALSE),0)</f>
        <v>0</v>
      </c>
      <c r="F230" s="173"/>
      <c r="G230" s="173"/>
      <c r="H230" s="173"/>
      <c r="I230" s="173"/>
      <c r="J230" s="160">
        <f t="shared" si="15"/>
        <v>0</v>
      </c>
      <c r="K230" s="174">
        <f>SUM(D230:E230)</f>
        <v>0</v>
      </c>
      <c r="O230" s="158"/>
      <c r="P230" s="158"/>
      <c r="Q230" s="158"/>
      <c r="R230" s="158"/>
      <c r="W230" s="158"/>
      <c r="X230" s="160">
        <v>30324.5</v>
      </c>
      <c r="Y230" s="160">
        <f t="shared" si="18"/>
        <v>-30324.5</v>
      </c>
      <c r="AF230" s="160">
        <f t="shared" si="16"/>
        <v>0</v>
      </c>
      <c r="AG230" s="160">
        <f t="shared" si="17"/>
        <v>0</v>
      </c>
    </row>
    <row r="231" spans="1:33" s="160" customFormat="1" hidden="1" x14ac:dyDescent="0.25">
      <c r="A231" s="170" t="s">
        <v>386</v>
      </c>
      <c r="B231" s="171"/>
      <c r="C231" s="194">
        <v>5050102003</v>
      </c>
      <c r="D231" s="172">
        <f>IFERROR(VLOOKUP(C231,'[2]tb control'!$C$10:$D$248,2,FALSE),0)</f>
        <v>0</v>
      </c>
      <c r="E231" s="173">
        <f>IFERROR(VLOOKUP(C231,'[2]tb control'!$C$10:$E$248,3,FALSE),0)</f>
        <v>0</v>
      </c>
      <c r="F231" s="173"/>
      <c r="G231" s="173"/>
      <c r="H231" s="173"/>
      <c r="I231" s="173"/>
      <c r="J231" s="160">
        <f t="shared" si="15"/>
        <v>0</v>
      </c>
      <c r="K231" s="174"/>
      <c r="O231" s="158"/>
      <c r="P231" s="158"/>
      <c r="Q231" s="158"/>
      <c r="R231" s="158"/>
      <c r="W231" s="158"/>
      <c r="X231" s="160">
        <v>30324.5</v>
      </c>
      <c r="AF231" s="160">
        <f t="shared" si="16"/>
        <v>0</v>
      </c>
      <c r="AG231" s="160">
        <f t="shared" si="17"/>
        <v>0</v>
      </c>
    </row>
    <row r="232" spans="1:33" s="160" customFormat="1" hidden="1" x14ac:dyDescent="0.25">
      <c r="A232" s="170" t="s">
        <v>74</v>
      </c>
      <c r="B232" s="171"/>
      <c r="C232" s="194">
        <v>5050104001</v>
      </c>
      <c r="D232" s="172">
        <f>IFERROR(VLOOKUP(C232,'[2]tb control'!$C$10:$D$248,2,FALSE),0)</f>
        <v>0</v>
      </c>
      <c r="E232" s="173">
        <f>IFERROR(VLOOKUP(C232,'[2]tb control'!$C$10:$E$248,3,FALSE),0)</f>
        <v>0</v>
      </c>
      <c r="F232" s="173"/>
      <c r="G232" s="173"/>
      <c r="H232" s="173"/>
      <c r="I232" s="173"/>
      <c r="J232" s="160">
        <f t="shared" si="15"/>
        <v>0</v>
      </c>
      <c r="K232" s="174">
        <f t="shared" ref="K232:K244" si="20">SUM(D232:E232)</f>
        <v>0</v>
      </c>
      <c r="O232" s="158"/>
      <c r="P232" s="158"/>
      <c r="Q232" s="158"/>
      <c r="R232" s="158"/>
      <c r="W232" s="158"/>
      <c r="X232" s="160">
        <v>30324.5</v>
      </c>
      <c r="Y232" s="160">
        <f t="shared" si="18"/>
        <v>-30324.5</v>
      </c>
      <c r="AF232" s="160">
        <f t="shared" si="16"/>
        <v>0</v>
      </c>
      <c r="AG232" s="160">
        <f t="shared" si="17"/>
        <v>0</v>
      </c>
    </row>
    <row r="233" spans="1:33" s="160" customFormat="1" hidden="1" x14ac:dyDescent="0.25">
      <c r="A233" s="170" t="s">
        <v>173</v>
      </c>
      <c r="B233" s="171"/>
      <c r="C233" s="194">
        <v>5050104099</v>
      </c>
      <c r="D233" s="172">
        <f>IFERROR(VLOOKUP(C233,'[2]tb control'!$C$10:$D$248,2,FALSE),0)</f>
        <v>0</v>
      </c>
      <c r="E233" s="173">
        <f>IFERROR(VLOOKUP(C233,'[2]tb control'!$C$10:$E$248,3,FALSE),0)</f>
        <v>0</v>
      </c>
      <c r="F233" s="173"/>
      <c r="G233" s="173"/>
      <c r="H233" s="173"/>
      <c r="I233" s="173"/>
      <c r="J233" s="160">
        <f t="shared" si="15"/>
        <v>0</v>
      </c>
      <c r="K233" s="174">
        <f t="shared" si="20"/>
        <v>0</v>
      </c>
      <c r="O233" s="158"/>
      <c r="P233" s="158"/>
      <c r="Q233" s="158"/>
      <c r="R233" s="158"/>
      <c r="W233" s="158"/>
      <c r="X233" s="160">
        <v>30324.5</v>
      </c>
      <c r="Y233" s="160">
        <f t="shared" si="18"/>
        <v>-30324.5</v>
      </c>
      <c r="AF233" s="160">
        <f t="shared" si="16"/>
        <v>0</v>
      </c>
      <c r="AG233" s="160">
        <f t="shared" si="17"/>
        <v>0</v>
      </c>
    </row>
    <row r="234" spans="1:33" s="160" customFormat="1" ht="16.5" hidden="1" customHeight="1" x14ac:dyDescent="0.25">
      <c r="A234" s="170" t="s">
        <v>75</v>
      </c>
      <c r="B234" s="171"/>
      <c r="C234" s="194">
        <v>5050105002</v>
      </c>
      <c r="D234" s="172">
        <f>IFERROR(VLOOKUP(C234,'[2]tb control'!$C$10:$D$248,2,FALSE),0)</f>
        <v>0</v>
      </c>
      <c r="E234" s="173">
        <f>IFERROR(VLOOKUP(C234,'[2]tb control'!$C$10:$E$248,3,FALSE),0)</f>
        <v>0</v>
      </c>
      <c r="F234" s="173"/>
      <c r="G234" s="173"/>
      <c r="H234" s="173"/>
      <c r="I234" s="173"/>
      <c r="J234" s="160">
        <f t="shared" si="15"/>
        <v>0</v>
      </c>
      <c r="K234" s="174">
        <f t="shared" si="20"/>
        <v>0</v>
      </c>
      <c r="O234" s="158"/>
      <c r="P234" s="158"/>
      <c r="Q234" s="158"/>
      <c r="R234" s="158"/>
      <c r="W234" s="158"/>
      <c r="X234" s="160">
        <v>30324.5</v>
      </c>
      <c r="Y234" s="160">
        <f t="shared" si="18"/>
        <v>-30324.5</v>
      </c>
      <c r="AF234" s="160">
        <f t="shared" si="16"/>
        <v>0</v>
      </c>
      <c r="AG234" s="160">
        <f t="shared" si="17"/>
        <v>0</v>
      </c>
    </row>
    <row r="235" spans="1:33" s="160" customFormat="1" hidden="1" x14ac:dyDescent="0.25">
      <c r="A235" s="170" t="s">
        <v>77</v>
      </c>
      <c r="B235" s="171"/>
      <c r="C235" s="194">
        <v>5050105003</v>
      </c>
      <c r="D235" s="172">
        <f>IFERROR(VLOOKUP(C235,'[2]tb control'!$C$10:$D$248,2,FALSE),0)</f>
        <v>0</v>
      </c>
      <c r="E235" s="173">
        <f>IFERROR(VLOOKUP(C235,'[2]tb control'!$C$10:$E$248,3,FALSE),0)</f>
        <v>0</v>
      </c>
      <c r="F235" s="173"/>
      <c r="G235" s="173"/>
      <c r="H235" s="173"/>
      <c r="I235" s="173"/>
      <c r="J235" s="160">
        <f t="shared" si="15"/>
        <v>0</v>
      </c>
      <c r="K235" s="174">
        <f t="shared" si="20"/>
        <v>0</v>
      </c>
      <c r="O235" s="158"/>
      <c r="P235" s="158"/>
      <c r="Q235" s="158"/>
      <c r="R235" s="158"/>
      <c r="W235" s="158"/>
      <c r="X235" s="160">
        <v>30324.5</v>
      </c>
      <c r="Y235" s="160">
        <f t="shared" si="18"/>
        <v>-30324.5</v>
      </c>
      <c r="AF235" s="160">
        <f t="shared" si="16"/>
        <v>0</v>
      </c>
      <c r="AG235" s="160">
        <f t="shared" si="17"/>
        <v>0</v>
      </c>
    </row>
    <row r="236" spans="1:33" s="160" customFormat="1" hidden="1" x14ac:dyDescent="0.25">
      <c r="A236" s="170" t="s">
        <v>78</v>
      </c>
      <c r="B236" s="171"/>
      <c r="C236" s="194">
        <v>5050105007</v>
      </c>
      <c r="D236" s="172">
        <f>IFERROR(VLOOKUP(C236,'[2]tb control'!$C$10:$D$248,2,FALSE),0)</f>
        <v>0</v>
      </c>
      <c r="E236" s="173">
        <f>IFERROR(VLOOKUP(C236,'[2]tb control'!$C$10:$E$248,3,FALSE),0)</f>
        <v>0</v>
      </c>
      <c r="F236" s="173"/>
      <c r="G236" s="173"/>
      <c r="H236" s="173"/>
      <c r="I236" s="173"/>
      <c r="J236" s="160">
        <f t="shared" si="15"/>
        <v>0</v>
      </c>
      <c r="K236" s="174">
        <f t="shared" si="20"/>
        <v>0</v>
      </c>
      <c r="O236" s="158"/>
      <c r="P236" s="158"/>
      <c r="Q236" s="158"/>
      <c r="R236" s="158"/>
      <c r="W236" s="158"/>
      <c r="X236" s="160">
        <v>30324.5</v>
      </c>
      <c r="Y236" s="160">
        <f t="shared" si="18"/>
        <v>-30324.5</v>
      </c>
      <c r="AF236" s="160">
        <f t="shared" si="16"/>
        <v>0</v>
      </c>
      <c r="AG236" s="160">
        <f t="shared" si="17"/>
        <v>0</v>
      </c>
    </row>
    <row r="237" spans="1:33" s="160" customFormat="1" hidden="1" x14ac:dyDescent="0.25">
      <c r="A237" s="170" t="s">
        <v>175</v>
      </c>
      <c r="B237" s="171"/>
      <c r="C237" s="194">
        <v>5050105009</v>
      </c>
      <c r="D237" s="172">
        <f>IFERROR(VLOOKUP(C237,'[2]tb control'!$C$10:$D$248,2,FALSE),0)</f>
        <v>0</v>
      </c>
      <c r="E237" s="173">
        <f>IFERROR(VLOOKUP(C237,'[2]tb control'!$C$10:$E$248,3,FALSE),0)</f>
        <v>0</v>
      </c>
      <c r="F237" s="173"/>
      <c r="G237" s="173"/>
      <c r="H237" s="173"/>
      <c r="I237" s="173"/>
      <c r="J237" s="160">
        <f t="shared" si="15"/>
        <v>0</v>
      </c>
      <c r="K237" s="174">
        <f t="shared" si="20"/>
        <v>0</v>
      </c>
      <c r="O237" s="158"/>
      <c r="P237" s="158"/>
      <c r="Q237" s="158"/>
      <c r="R237" s="158"/>
      <c r="W237" s="158"/>
      <c r="X237" s="160">
        <v>30324.5</v>
      </c>
      <c r="Y237" s="160">
        <f t="shared" si="18"/>
        <v>-30324.5</v>
      </c>
      <c r="AF237" s="160">
        <f t="shared" si="16"/>
        <v>0</v>
      </c>
      <c r="AG237" s="160">
        <f t="shared" si="17"/>
        <v>0</v>
      </c>
    </row>
    <row r="238" spans="1:33" s="160" customFormat="1" ht="16.5" hidden="1" customHeight="1" x14ac:dyDescent="0.25">
      <c r="A238" s="170" t="s">
        <v>176</v>
      </c>
      <c r="B238" s="171"/>
      <c r="C238" s="194">
        <v>5050105011</v>
      </c>
      <c r="D238" s="172">
        <f>IFERROR(VLOOKUP(C238,'[2]tb control'!$C$10:$D$248,2,FALSE),0)</f>
        <v>0</v>
      </c>
      <c r="E238" s="173">
        <f>IFERROR(VLOOKUP(C238,'[2]tb control'!$C$10:$E$248,3,FALSE),0)</f>
        <v>0</v>
      </c>
      <c r="F238" s="173"/>
      <c r="G238" s="173"/>
      <c r="H238" s="173"/>
      <c r="I238" s="173"/>
      <c r="J238" s="160">
        <f t="shared" si="15"/>
        <v>0</v>
      </c>
      <c r="K238" s="174">
        <f t="shared" si="20"/>
        <v>0</v>
      </c>
      <c r="O238" s="158"/>
      <c r="P238" s="158"/>
      <c r="Q238" s="158"/>
      <c r="R238" s="158"/>
      <c r="W238" s="158"/>
      <c r="X238" s="160">
        <v>30324.5</v>
      </c>
      <c r="Y238" s="160">
        <f t="shared" si="18"/>
        <v>-30324.5</v>
      </c>
      <c r="AF238" s="160">
        <f t="shared" si="16"/>
        <v>0</v>
      </c>
      <c r="AG238" s="160">
        <f t="shared" si="17"/>
        <v>0</v>
      </c>
    </row>
    <row r="239" spans="1:33" s="160" customFormat="1" ht="16.5" hidden="1" customHeight="1" x14ac:dyDescent="0.25">
      <c r="A239" s="170" t="s">
        <v>79</v>
      </c>
      <c r="B239" s="171"/>
      <c r="C239" s="194">
        <v>5050105013</v>
      </c>
      <c r="D239" s="172">
        <f>IFERROR(VLOOKUP(C239,'[2]tb control'!$C$10:$D$248,2,FALSE),0)</f>
        <v>0</v>
      </c>
      <c r="E239" s="173">
        <f>IFERROR(VLOOKUP(C239,'[2]tb control'!$C$10:$E$248,3,FALSE),0)</f>
        <v>0</v>
      </c>
      <c r="F239" s="173"/>
      <c r="G239" s="173"/>
      <c r="H239" s="173"/>
      <c r="I239" s="173"/>
      <c r="J239" s="160">
        <f t="shared" si="15"/>
        <v>0</v>
      </c>
      <c r="K239" s="174">
        <f t="shared" si="20"/>
        <v>0</v>
      </c>
      <c r="O239" s="158"/>
      <c r="P239" s="158"/>
      <c r="Q239" s="158"/>
      <c r="R239" s="158"/>
      <c r="W239" s="158"/>
      <c r="X239" s="160">
        <v>30324.5</v>
      </c>
      <c r="Y239" s="160">
        <f t="shared" si="18"/>
        <v>-30324.5</v>
      </c>
      <c r="AF239" s="160">
        <f t="shared" si="16"/>
        <v>0</v>
      </c>
      <c r="AG239" s="160">
        <f t="shared" si="17"/>
        <v>0</v>
      </c>
    </row>
    <row r="240" spans="1:33" hidden="1" x14ac:dyDescent="0.25">
      <c r="A240" s="170" t="s">
        <v>259</v>
      </c>
      <c r="B240" s="171"/>
      <c r="C240" s="194">
        <v>5050105014</v>
      </c>
      <c r="D240" s="172">
        <f>IFERROR(VLOOKUP(C240,'[2]tb control'!$C$10:$D$248,2,FALSE),0)</f>
        <v>0</v>
      </c>
      <c r="E240" s="173">
        <f>IFERROR(VLOOKUP(C240,'[2]tb control'!$C$10:$E$248,3,FALSE),0)</f>
        <v>0</v>
      </c>
      <c r="F240" s="173"/>
      <c r="G240" s="173"/>
      <c r="H240" s="173"/>
      <c r="I240" s="173"/>
      <c r="J240" s="160">
        <f t="shared" si="15"/>
        <v>0</v>
      </c>
      <c r="K240" s="174">
        <f t="shared" si="20"/>
        <v>0</v>
      </c>
      <c r="L240" s="160"/>
      <c r="X240" s="160">
        <v>30324.5</v>
      </c>
      <c r="Y240" s="160">
        <f t="shared" si="18"/>
        <v>-30324.5</v>
      </c>
      <c r="AF240" s="160">
        <f t="shared" si="16"/>
        <v>0</v>
      </c>
      <c r="AG240" s="160">
        <f t="shared" si="17"/>
        <v>0</v>
      </c>
    </row>
    <row r="241" spans="1:33" hidden="1" x14ac:dyDescent="0.25">
      <c r="A241" s="170" t="s">
        <v>177</v>
      </c>
      <c r="B241" s="171"/>
      <c r="C241" s="194">
        <v>5050105099</v>
      </c>
      <c r="D241" s="172">
        <f>IFERROR(VLOOKUP(C241,'[2]tb control'!$C$10:$D$248,2,FALSE),0)</f>
        <v>0</v>
      </c>
      <c r="E241" s="173">
        <f>IFERROR(VLOOKUP(C241,'[2]tb control'!$C$10:$E$248,3,FALSE),0)</f>
        <v>0</v>
      </c>
      <c r="F241" s="173"/>
      <c r="G241" s="173"/>
      <c r="H241" s="173"/>
      <c r="I241" s="173"/>
      <c r="J241" s="160">
        <f t="shared" si="15"/>
        <v>0</v>
      </c>
      <c r="K241" s="174">
        <f t="shared" si="20"/>
        <v>0</v>
      </c>
      <c r="L241" s="160"/>
      <c r="X241" s="160">
        <v>30324.5</v>
      </c>
      <c r="Y241" s="160">
        <f t="shared" si="18"/>
        <v>-30324.5</v>
      </c>
      <c r="AF241" s="160">
        <f t="shared" si="16"/>
        <v>0</v>
      </c>
      <c r="AG241" s="160">
        <f t="shared" si="17"/>
        <v>0</v>
      </c>
    </row>
    <row r="242" spans="1:33" ht="16.5" hidden="1" customHeight="1" x14ac:dyDescent="0.25">
      <c r="A242" s="170" t="s">
        <v>80</v>
      </c>
      <c r="B242" s="171"/>
      <c r="C242" s="194">
        <v>5050106001</v>
      </c>
      <c r="D242" s="172">
        <f>IFERROR(VLOOKUP(C242,'[2]tb control'!$C$10:$D$248,2,FALSE),0)</f>
        <v>0</v>
      </c>
      <c r="E242" s="173">
        <f>IFERROR(VLOOKUP(C242,'[2]tb control'!$C$10:$E$248,3,FALSE),0)</f>
        <v>0</v>
      </c>
      <c r="F242" s="173"/>
      <c r="G242" s="173"/>
      <c r="H242" s="173"/>
      <c r="I242" s="173"/>
      <c r="J242" s="160">
        <f t="shared" si="15"/>
        <v>0</v>
      </c>
      <c r="K242" s="174">
        <f t="shared" si="20"/>
        <v>0</v>
      </c>
      <c r="L242" s="160"/>
      <c r="X242" s="160">
        <v>30324.5</v>
      </c>
      <c r="Y242" s="160"/>
      <c r="AF242" s="160">
        <f t="shared" si="16"/>
        <v>0</v>
      </c>
      <c r="AG242" s="160">
        <f t="shared" si="17"/>
        <v>0</v>
      </c>
    </row>
    <row r="243" spans="1:33" hidden="1" x14ac:dyDescent="0.25">
      <c r="A243" s="170" t="s">
        <v>76</v>
      </c>
      <c r="B243" s="171"/>
      <c r="C243" s="194">
        <v>5050107001</v>
      </c>
      <c r="D243" s="172">
        <f>IFERROR(VLOOKUP(C243,'[2]tb control'!$C$10:$D$248,2,FALSE),0)</f>
        <v>0</v>
      </c>
      <c r="E243" s="173">
        <f>IFERROR(VLOOKUP(C243,'[2]tb control'!$C$10:$E$248,3,FALSE),0)</f>
        <v>0</v>
      </c>
      <c r="F243" s="173"/>
      <c r="G243" s="173"/>
      <c r="H243" s="173"/>
      <c r="I243" s="173"/>
      <c r="J243" s="160">
        <f t="shared" si="15"/>
        <v>0</v>
      </c>
      <c r="K243" s="174">
        <f t="shared" si="20"/>
        <v>0</v>
      </c>
      <c r="L243" s="160"/>
      <c r="X243" s="160">
        <v>30324.5</v>
      </c>
      <c r="Y243" s="160">
        <f t="shared" si="18"/>
        <v>-30324.5</v>
      </c>
      <c r="AF243" s="160">
        <f t="shared" si="16"/>
        <v>0</v>
      </c>
      <c r="AG243" s="160">
        <f t="shared" si="17"/>
        <v>0</v>
      </c>
    </row>
    <row r="244" spans="1:33" ht="16.5" hidden="1" customHeight="1" x14ac:dyDescent="0.25">
      <c r="A244" s="170" t="s">
        <v>174</v>
      </c>
      <c r="B244" s="171"/>
      <c r="C244" s="194">
        <v>5050107002</v>
      </c>
      <c r="D244" s="172">
        <f>IFERROR(VLOOKUP(C244,'[2]tb control'!$C$10:$D$248,2,FALSE),0)</f>
        <v>0</v>
      </c>
      <c r="E244" s="173">
        <f>IFERROR(VLOOKUP(C244,'[2]tb control'!$C$10:$E$248,3,FALSE),0)</f>
        <v>0</v>
      </c>
      <c r="F244" s="173"/>
      <c r="G244" s="173"/>
      <c r="H244" s="173"/>
      <c r="I244" s="173"/>
      <c r="J244" s="160">
        <f t="shared" si="15"/>
        <v>0</v>
      </c>
      <c r="K244" s="174">
        <f t="shared" si="20"/>
        <v>0</v>
      </c>
      <c r="L244" s="160"/>
      <c r="X244" s="160">
        <v>30324.5</v>
      </c>
      <c r="Y244" s="160">
        <f t="shared" si="18"/>
        <v>-30324.5</v>
      </c>
      <c r="AF244" s="160">
        <f t="shared" si="16"/>
        <v>0</v>
      </c>
      <c r="AG244" s="160">
        <f t="shared" si="17"/>
        <v>0</v>
      </c>
    </row>
    <row r="245" spans="1:33" ht="16.5" hidden="1" customHeight="1" x14ac:dyDescent="0.25">
      <c r="A245" s="170" t="s">
        <v>81</v>
      </c>
      <c r="B245" s="171"/>
      <c r="C245" s="194">
        <v>5050199099</v>
      </c>
      <c r="D245" s="172">
        <f>IFERROR(VLOOKUP(C245,'[2]tb control'!$C$10:$D$248,2,FALSE),0)</f>
        <v>0</v>
      </c>
      <c r="E245" s="173">
        <f>IFERROR(VLOOKUP(C245,'[2]tb control'!$C$10:$E$248,3,FALSE),0)</f>
        <v>0</v>
      </c>
      <c r="F245" s="173"/>
      <c r="G245" s="173"/>
      <c r="H245" s="173"/>
      <c r="I245" s="173"/>
      <c r="J245" s="160">
        <f t="shared" si="15"/>
        <v>0</v>
      </c>
      <c r="K245" s="174">
        <f>SUM(D223:E223)</f>
        <v>0</v>
      </c>
      <c r="L245" s="160"/>
      <c r="X245" s="160">
        <v>30324.5</v>
      </c>
      <c r="Y245" s="160">
        <f t="shared" si="18"/>
        <v>-30324.5</v>
      </c>
      <c r="Z245" s="160">
        <f>SUM(E114:E247)</f>
        <v>11000000</v>
      </c>
      <c r="AA245" s="160">
        <f>SUM(D10:D108)</f>
        <v>11000000</v>
      </c>
      <c r="AB245" s="160">
        <f>SUM(E90:E110)</f>
        <v>0</v>
      </c>
      <c r="AC245" s="160">
        <f>E111</f>
        <v>0</v>
      </c>
      <c r="AF245" s="160">
        <f t="shared" si="16"/>
        <v>0</v>
      </c>
      <c r="AG245" s="160">
        <f t="shared" si="17"/>
        <v>0</v>
      </c>
    </row>
    <row r="246" spans="1:33" ht="16.5" hidden="1" customHeight="1" x14ac:dyDescent="0.25">
      <c r="A246" s="170" t="s">
        <v>356</v>
      </c>
      <c r="B246" s="171"/>
      <c r="C246" s="194">
        <v>5050201000</v>
      </c>
      <c r="D246" s="172">
        <f>IFERROR(VLOOKUP(C246,'[2]tb control'!$C$10:$D$248,2,FALSE),0)</f>
        <v>0</v>
      </c>
      <c r="E246" s="173">
        <f>IFERROR(VLOOKUP(C246,'[2]tb control'!$C$10:$E$248,3,FALSE),0)</f>
        <v>0</v>
      </c>
      <c r="F246" s="173"/>
      <c r="G246" s="173"/>
      <c r="H246" s="173"/>
      <c r="I246" s="173"/>
      <c r="J246" s="160">
        <f t="shared" si="15"/>
        <v>0</v>
      </c>
      <c r="K246" s="174">
        <f>SUM(D246:E246)</f>
        <v>0</v>
      </c>
      <c r="L246" s="160"/>
      <c r="X246" s="160">
        <v>30324.5</v>
      </c>
      <c r="Y246" s="160">
        <f t="shared" si="18"/>
        <v>-30324.5</v>
      </c>
      <c r="Z246" s="160">
        <f>SUM(E114:E248)</f>
        <v>11000000</v>
      </c>
      <c r="AA246" s="160">
        <f>SUM(D10:D109)</f>
        <v>11000000</v>
      </c>
      <c r="AB246" s="160">
        <f>SUM(E91:E111)</f>
        <v>0</v>
      </c>
      <c r="AC246" s="160">
        <f>E112</f>
        <v>0</v>
      </c>
      <c r="AF246" s="160">
        <f t="shared" si="16"/>
        <v>0</v>
      </c>
      <c r="AG246" s="160">
        <f t="shared" si="17"/>
        <v>0</v>
      </c>
    </row>
    <row r="247" spans="1:33" ht="16.5" hidden="1" customHeight="1" x14ac:dyDescent="0.25">
      <c r="A247" s="170" t="s">
        <v>178</v>
      </c>
      <c r="B247" s="171"/>
      <c r="C247" s="194">
        <v>5050409000</v>
      </c>
      <c r="D247" s="172">
        <f>IFERROR(VLOOKUP(C247,'[2]tb control'!$C$10:$D$248,2,FALSE),0)</f>
        <v>0</v>
      </c>
      <c r="E247" s="173">
        <f>IFERROR(VLOOKUP(C247,'[2]tb control'!$C$10:$E$248,3,FALSE),0)</f>
        <v>0</v>
      </c>
      <c r="F247" s="173"/>
      <c r="G247" s="173"/>
      <c r="H247" s="173"/>
      <c r="I247" s="173"/>
      <c r="J247" s="160">
        <f t="shared" si="15"/>
        <v>0</v>
      </c>
      <c r="K247" s="174">
        <f>SUM(D245:E245)</f>
        <v>0</v>
      </c>
      <c r="L247" s="160"/>
      <c r="X247" s="160">
        <v>30324.5</v>
      </c>
      <c r="Y247" s="160">
        <f t="shared" si="18"/>
        <v>-30324.5</v>
      </c>
      <c r="Z247" s="160">
        <f>SUM(D128:D247)</f>
        <v>0</v>
      </c>
      <c r="AA247" s="160">
        <f>SUM(E51:E110)</f>
        <v>0</v>
      </c>
      <c r="AF247" s="160">
        <f t="shared" si="16"/>
        <v>0</v>
      </c>
      <c r="AG247" s="160">
        <f t="shared" si="17"/>
        <v>0</v>
      </c>
    </row>
    <row r="248" spans="1:33" ht="16.5" hidden="1" thickBot="1" x14ac:dyDescent="0.3">
      <c r="A248" s="189" t="s">
        <v>179</v>
      </c>
      <c r="C248" s="194">
        <v>5050499000</v>
      </c>
      <c r="D248" s="172">
        <f>IFERROR(VLOOKUP(C248,'[2]tb control'!$C$10:$D$248,2,FALSE),0)</f>
        <v>0</v>
      </c>
      <c r="E248" s="173">
        <f>IFERROR(VLOOKUP(C248,'[2]tb control'!$C$10:$E$248,3,FALSE),0)</f>
        <v>0</v>
      </c>
      <c r="F248" s="173"/>
      <c r="G248" s="173"/>
      <c r="H248" s="173"/>
      <c r="I248" s="173"/>
      <c r="J248" s="160">
        <f t="shared" si="15"/>
        <v>0</v>
      </c>
      <c r="K248" s="209" t="e">
        <f ca="1">SUM(K9:K247)</f>
        <v>#REF!</v>
      </c>
      <c r="L248" s="160"/>
      <c r="X248" s="160">
        <v>30324.5</v>
      </c>
      <c r="Y248" s="160">
        <f>SUM(Y10:Y247)</f>
        <v>-3416162546.0300002</v>
      </c>
      <c r="Z248" s="188">
        <f>Z245-Z247</f>
        <v>11000000</v>
      </c>
      <c r="AA248" s="188">
        <f>AA245-AA247</f>
        <v>11000000</v>
      </c>
      <c r="AB248" s="188">
        <f>AB245</f>
        <v>0</v>
      </c>
      <c r="AC248" s="188">
        <f>AC245</f>
        <v>0</v>
      </c>
      <c r="AD248" s="188">
        <f>AC248+Z248</f>
        <v>11000000</v>
      </c>
      <c r="AF248" s="160">
        <f t="shared" si="16"/>
        <v>0</v>
      </c>
      <c r="AG248" s="160">
        <f t="shared" si="17"/>
        <v>0</v>
      </c>
    </row>
    <row r="249" spans="1:33" ht="16.5" hidden="1" thickBot="1" x14ac:dyDescent="0.3">
      <c r="A249" s="189" t="s">
        <v>370</v>
      </c>
      <c r="B249" s="186" t="s">
        <v>96</v>
      </c>
      <c r="C249" s="194">
        <v>5060401000</v>
      </c>
      <c r="D249" s="172">
        <f>IFERROR(VLOOKUP(C249,'[2]tb control'!$C$10:$D$248,2,FALSE),0)</f>
        <v>0</v>
      </c>
      <c r="E249" s="173">
        <f>IFERROR(VLOOKUP(C249,'[2]tb control'!$C$10:$E$248,3,FALSE),0)</f>
        <v>0</v>
      </c>
      <c r="F249" s="173"/>
      <c r="G249" s="173"/>
      <c r="H249" s="173"/>
      <c r="I249" s="173"/>
      <c r="J249" s="160">
        <f t="shared" si="15"/>
        <v>0</v>
      </c>
      <c r="K249" s="237">
        <f>SUM(D248:E248)</f>
        <v>0</v>
      </c>
      <c r="X249" s="160">
        <v>30324.5</v>
      </c>
      <c r="Y249" s="160"/>
      <c r="AF249" s="160">
        <f t="shared" si="16"/>
        <v>0</v>
      </c>
      <c r="AG249" s="160">
        <f t="shared" si="17"/>
        <v>0</v>
      </c>
    </row>
    <row r="250" spans="1:33" ht="16.5" thickBot="1" x14ac:dyDescent="0.3">
      <c r="A250" s="185"/>
      <c r="C250" s="236"/>
      <c r="D250" s="238">
        <f>SUM(D10:D249)</f>
        <v>11000000</v>
      </c>
      <c r="E250" s="238">
        <f ca="1">SUM(E10:E249)</f>
        <v>11000000</v>
      </c>
      <c r="F250" s="238">
        <f t="shared" ref="F250:I250" si="21">SUM(F10:F249)</f>
        <v>0</v>
      </c>
      <c r="G250" s="238">
        <f t="shared" si="21"/>
        <v>0</v>
      </c>
      <c r="H250" s="238">
        <f t="shared" si="21"/>
        <v>11000000</v>
      </c>
      <c r="I250" s="238">
        <f t="shared" si="21"/>
        <v>11000000</v>
      </c>
      <c r="J250" s="333"/>
    </row>
    <row r="251" spans="1:33" ht="16.5" thickTop="1" x14ac:dyDescent="0.25">
      <c r="A251" s="185" t="s">
        <v>411</v>
      </c>
      <c r="D251" s="231"/>
      <c r="E251" s="231">
        <f ca="1">D250-E250</f>
        <v>0</v>
      </c>
      <c r="F251" s="231"/>
      <c r="G251" s="231">
        <f>F250-G250</f>
        <v>0</v>
      </c>
      <c r="H251" s="231"/>
      <c r="I251" s="231">
        <f>H250-I250</f>
        <v>0</v>
      </c>
      <c r="J251" s="231">
        <f>SUM(J11:J250)</f>
        <v>22000000</v>
      </c>
    </row>
    <row r="252" spans="1:33" x14ac:dyDescent="0.25">
      <c r="A252" s="185"/>
      <c r="D252" s="160" t="s">
        <v>412</v>
      </c>
    </row>
    <row r="253" spans="1:33" x14ac:dyDescent="0.25">
      <c r="B253" s="193"/>
      <c r="K253" s="160">
        <f>SUM(E114:E247)</f>
        <v>11000000</v>
      </c>
    </row>
    <row r="254" spans="1:33" x14ac:dyDescent="0.25">
      <c r="B254" s="194"/>
      <c r="D254" s="169" t="s">
        <v>389</v>
      </c>
      <c r="K254" s="160">
        <f>SUM(D114:D247)</f>
        <v>0</v>
      </c>
    </row>
    <row r="255" spans="1:33" x14ac:dyDescent="0.25">
      <c r="A255" s="197"/>
      <c r="B255" s="168"/>
      <c r="C255" s="195"/>
      <c r="D255" s="196" t="s">
        <v>362</v>
      </c>
      <c r="K255" s="160">
        <f>K253-K254</f>
        <v>11000000</v>
      </c>
      <c r="M255" s="160">
        <f>E111</f>
        <v>0</v>
      </c>
      <c r="N255" s="160">
        <f>K255+M255</f>
        <v>11000000</v>
      </c>
    </row>
    <row r="256" spans="1:33" s="199" customFormat="1" x14ac:dyDescent="0.25">
      <c r="A256" s="287"/>
      <c r="B256" s="194"/>
      <c r="C256" s="195"/>
      <c r="E256" s="160"/>
      <c r="F256" s="160"/>
      <c r="G256" s="160"/>
      <c r="H256" s="160"/>
      <c r="I256" s="160"/>
      <c r="J256" s="164"/>
      <c r="K256" s="200"/>
      <c r="M256" s="164"/>
      <c r="N256" s="164"/>
      <c r="S256" s="164"/>
      <c r="T256" s="164"/>
      <c r="U256" s="164"/>
      <c r="V256" s="164"/>
      <c r="Z256" s="164"/>
      <c r="AA256" s="164"/>
      <c r="AB256" s="164"/>
      <c r="AC256" s="164"/>
      <c r="AD256" s="164"/>
    </row>
    <row r="257" spans="1:30" s="201" customFormat="1" x14ac:dyDescent="0.25">
      <c r="A257" s="288"/>
      <c r="B257" s="190"/>
      <c r="C257" s="235"/>
      <c r="D257" s="173"/>
      <c r="E257" s="173"/>
      <c r="F257" s="173"/>
      <c r="G257" s="173"/>
      <c r="H257" s="173"/>
      <c r="I257" s="173"/>
      <c r="J257" s="160"/>
      <c r="K257" s="158"/>
      <c r="M257" s="160"/>
      <c r="N257" s="160"/>
      <c r="S257" s="160"/>
      <c r="T257" s="160"/>
      <c r="U257" s="160"/>
      <c r="V257" s="160"/>
      <c r="Z257" s="160"/>
      <c r="AA257" s="160"/>
      <c r="AB257" s="160"/>
      <c r="AC257" s="160"/>
      <c r="AD257" s="160"/>
    </row>
    <row r="258" spans="1:30" s="201" customFormat="1" x14ac:dyDescent="0.25">
      <c r="A258" s="189"/>
      <c r="B258" s="190"/>
      <c r="C258" s="235"/>
      <c r="D258" s="160"/>
      <c r="E258" s="160"/>
      <c r="F258" s="160"/>
      <c r="G258" s="160"/>
      <c r="H258" s="160"/>
      <c r="I258" s="160"/>
      <c r="J258" s="160"/>
      <c r="M258" s="160"/>
      <c r="N258" s="160"/>
      <c r="S258" s="160"/>
      <c r="T258" s="160"/>
      <c r="U258" s="160"/>
      <c r="V258" s="160"/>
      <c r="Z258" s="160"/>
      <c r="AA258" s="160"/>
      <c r="AB258" s="160"/>
      <c r="AC258" s="160"/>
      <c r="AD258" s="160"/>
    </row>
  </sheetData>
  <autoFilter ref="A9:AG257">
    <filterColumn colId="9">
      <filters blank="1">
        <filter val="11,000,000.00"/>
        <filter val="22,000,000.00"/>
      </filters>
    </filterColumn>
  </autoFilter>
  <mergeCells count="11">
    <mergeCell ref="A6:E6"/>
    <mergeCell ref="A1:E1"/>
    <mergeCell ref="A2:E2"/>
    <mergeCell ref="A3:E3"/>
    <mergeCell ref="A4:E4"/>
    <mergeCell ref="A5:E5"/>
    <mergeCell ref="F7:G7"/>
    <mergeCell ref="H7:I7"/>
    <mergeCell ref="E7:E8"/>
    <mergeCell ref="D7:D8"/>
    <mergeCell ref="A7:A8"/>
  </mergeCells>
  <printOptions horizontalCentered="1"/>
  <pageMargins left="0.43307086614173229" right="0.43307086614173229" top="0.74803149606299213" bottom="0.39370078740157483" header="0.31496062992125984" footer="0.31496062992125984"/>
  <pageSetup paperSize="9" scale="6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FC3SGE</vt:lpstr>
      <vt:lpstr>FC3SFP</vt:lpstr>
      <vt:lpstr>FC3CSFP</vt:lpstr>
      <vt:lpstr>FC3DIS</vt:lpstr>
      <vt:lpstr>FC3CIS</vt:lpstr>
      <vt:lpstr>tb control</vt:lpstr>
      <vt:lpstr>FC3-Pre TB 2024</vt:lpstr>
      <vt:lpstr>FC3-Post TB 2024</vt:lpstr>
      <vt:lpstr>Restated FC3-Pre TB</vt:lpstr>
      <vt:lpstr>Restated FC3-Post TB </vt:lpstr>
      <vt:lpstr>FC3CIS!Print_Area</vt:lpstr>
      <vt:lpstr>FC3CSFP!Print_Area</vt:lpstr>
      <vt:lpstr>FC3DIS!Print_Area</vt:lpstr>
      <vt:lpstr>'FC3-Post TB 2024'!Print_Area</vt:lpstr>
      <vt:lpstr>'FC3-Pre TB 2024'!Print_Area</vt:lpstr>
      <vt:lpstr>FC3SFP!Print_Area</vt:lpstr>
      <vt:lpstr>FC3SGE!Print_Area</vt:lpstr>
      <vt:lpstr>'Restated FC3-Post TB '!Print_Area</vt:lpstr>
      <vt:lpstr>'Restated FC3-Pre TB'!Print_Area</vt:lpstr>
      <vt:lpstr>'tb control'!Print_Area</vt:lpstr>
      <vt:lpstr>'FC3-Post TB 2024'!Print_Titles</vt:lpstr>
      <vt:lpstr>'FC3-Pre TB 2024'!Print_Titles</vt:lpstr>
      <vt:lpstr>'Restated FC3-Post TB '!Print_Titles</vt:lpstr>
      <vt:lpstr>'Restated FC3-Pre TB'!Print_Titles</vt:lpstr>
      <vt:lpstr>'tb control'!Print_Titles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Valene G. Miñoza</cp:lastModifiedBy>
  <cp:lastPrinted>2024-06-06T05:36:10Z</cp:lastPrinted>
  <dcterms:created xsi:type="dcterms:W3CDTF">2014-01-16T10:20:10Z</dcterms:created>
  <dcterms:modified xsi:type="dcterms:W3CDTF">2024-07-05T02:37:30Z</dcterms:modified>
</cp:coreProperties>
</file>